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Martin\Desktop\PSP\Ceníky\"/>
    </mc:Choice>
  </mc:AlternateContent>
  <xr:revisionPtr revIDLastSave="0" documentId="13_ncr:1_{21A2390B-9696-4875-B979-D009DCC21C9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1" state="hidden" r:id="rId1"/>
    <sheet name="List1" sheetId="2" r:id="rId2"/>
  </sheets>
  <externalReferences>
    <externalReference r:id="rId3"/>
  </externalReferences>
  <definedNames>
    <definedName name="_xlnm._FilterDatabase" localSheetId="1" hidden="1">List1!$B$9:$Z$9</definedName>
    <definedName name="_xlnm.Print_Titles" localSheetId="1">List1!$1:$9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3" i="2"/>
  <c r="F12" i="2"/>
  <c r="F11" i="2"/>
  <c r="F14" i="2"/>
  <c r="F10" i="2"/>
  <c r="K22" i="2" l="1"/>
  <c r="E11" i="2"/>
  <c r="E12" i="2"/>
  <c r="E13" i="2"/>
  <c r="G13" i="2" s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S30" i="2" s="1"/>
  <c r="E31" i="2"/>
  <c r="E32" i="2"/>
  <c r="E33" i="2"/>
  <c r="E34" i="2"/>
  <c r="E35" i="2"/>
  <c r="E36" i="2"/>
  <c r="E37" i="2"/>
  <c r="S37" i="2" s="1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S51" i="2" s="1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0" i="2"/>
  <c r="B11" i="2"/>
  <c r="C11" i="2"/>
  <c r="X11" i="2" s="1"/>
  <c r="D11" i="2"/>
  <c r="V11" i="2" s="1"/>
  <c r="K11" i="2"/>
  <c r="B12" i="2"/>
  <c r="C12" i="2"/>
  <c r="X12" i="2" s="1"/>
  <c r="D12" i="2"/>
  <c r="K12" i="2"/>
  <c r="B13" i="2"/>
  <c r="C13" i="2"/>
  <c r="X13" i="2" s="1"/>
  <c r="D13" i="2"/>
  <c r="B14" i="2"/>
  <c r="C14" i="2"/>
  <c r="X14" i="2" s="1"/>
  <c r="D14" i="2"/>
  <c r="V14" i="2" s="1"/>
  <c r="K14" i="2"/>
  <c r="B15" i="2"/>
  <c r="C15" i="2"/>
  <c r="X15" i="2" s="1"/>
  <c r="D15" i="2"/>
  <c r="B16" i="2"/>
  <c r="C16" i="2"/>
  <c r="X16" i="2" s="1"/>
  <c r="D16" i="2"/>
  <c r="K16" i="2"/>
  <c r="B17" i="2"/>
  <c r="C17" i="2"/>
  <c r="X17" i="2" s="1"/>
  <c r="D17" i="2"/>
  <c r="V17" i="2" s="1"/>
  <c r="K17" i="2"/>
  <c r="B18" i="2"/>
  <c r="C18" i="2"/>
  <c r="X18" i="2" s="1"/>
  <c r="D18" i="2"/>
  <c r="V18" i="2" s="1"/>
  <c r="K18" i="2"/>
  <c r="B19" i="2"/>
  <c r="C19" i="2"/>
  <c r="D19" i="2"/>
  <c r="K19" i="2"/>
  <c r="B20" i="2"/>
  <c r="C20" i="2"/>
  <c r="X20" i="2" s="1"/>
  <c r="D20" i="2"/>
  <c r="V20" i="2" s="1"/>
  <c r="K20" i="2"/>
  <c r="B21" i="2"/>
  <c r="C21" i="2"/>
  <c r="X21" i="2" s="1"/>
  <c r="D21" i="2"/>
  <c r="B22" i="2"/>
  <c r="C22" i="2"/>
  <c r="X22" i="2" s="1"/>
  <c r="D22" i="2"/>
  <c r="B23" i="2"/>
  <c r="C23" i="2"/>
  <c r="X23" i="2" s="1"/>
  <c r="D23" i="2"/>
  <c r="V23" i="2" s="1"/>
  <c r="K23" i="2"/>
  <c r="B24" i="2"/>
  <c r="C24" i="2"/>
  <c r="X24" i="2" s="1"/>
  <c r="D24" i="2"/>
  <c r="K24" i="2"/>
  <c r="B25" i="2"/>
  <c r="C25" i="2"/>
  <c r="X25" i="2" s="1"/>
  <c r="D25" i="2"/>
  <c r="K25" i="2"/>
  <c r="B26" i="2"/>
  <c r="C26" i="2"/>
  <c r="X26" i="2" s="1"/>
  <c r="D26" i="2"/>
  <c r="V26" i="2" s="1"/>
  <c r="K26" i="2"/>
  <c r="M26" i="2" s="1"/>
  <c r="R26" i="2" s="1"/>
  <c r="B27" i="2"/>
  <c r="C27" i="2"/>
  <c r="X27" i="2" s="1"/>
  <c r="D27" i="2"/>
  <c r="V27" i="2" s="1"/>
  <c r="B28" i="2"/>
  <c r="C28" i="2"/>
  <c r="X28" i="2" s="1"/>
  <c r="D28" i="2"/>
  <c r="K28" i="2"/>
  <c r="L28" i="2" s="1"/>
  <c r="B29" i="2"/>
  <c r="C29" i="2"/>
  <c r="X29" i="2" s="1"/>
  <c r="D29" i="2"/>
  <c r="V29" i="2" s="1"/>
  <c r="K29" i="2"/>
  <c r="B30" i="2"/>
  <c r="C30" i="2"/>
  <c r="X30" i="2" s="1"/>
  <c r="D30" i="2"/>
  <c r="V30" i="2" s="1"/>
  <c r="K30" i="2"/>
  <c r="B31" i="2"/>
  <c r="C31" i="2"/>
  <c r="X31" i="2" s="1"/>
  <c r="D31" i="2"/>
  <c r="B32" i="2"/>
  <c r="C32" i="2"/>
  <c r="X32" i="2" s="1"/>
  <c r="D32" i="2"/>
  <c r="V32" i="2" s="1"/>
  <c r="K32" i="2"/>
  <c r="M32" i="2" s="1"/>
  <c r="R32" i="2" s="1"/>
  <c r="B33" i="2"/>
  <c r="C33" i="2"/>
  <c r="X33" i="2" s="1"/>
  <c r="D33" i="2"/>
  <c r="B34" i="2"/>
  <c r="C34" i="2"/>
  <c r="X34" i="2" s="1"/>
  <c r="D34" i="2"/>
  <c r="K34" i="2"/>
  <c r="L34" i="2" s="1"/>
  <c r="B35" i="2"/>
  <c r="C35" i="2"/>
  <c r="X35" i="2" s="1"/>
  <c r="D35" i="2"/>
  <c r="V35" i="2" s="1"/>
  <c r="K35" i="2"/>
  <c r="B36" i="2"/>
  <c r="C36" i="2"/>
  <c r="X36" i="2" s="1"/>
  <c r="D36" i="2"/>
  <c r="K36" i="2"/>
  <c r="B37" i="2"/>
  <c r="C37" i="2"/>
  <c r="X37" i="2" s="1"/>
  <c r="D37" i="2"/>
  <c r="V37" i="2" s="1"/>
  <c r="K37" i="2"/>
  <c r="B38" i="2"/>
  <c r="C38" i="2"/>
  <c r="X38" i="2" s="1"/>
  <c r="D38" i="2"/>
  <c r="U38" i="2" s="1"/>
  <c r="K38" i="2"/>
  <c r="B39" i="2"/>
  <c r="C39" i="2"/>
  <c r="X39" i="2" s="1"/>
  <c r="D39" i="2"/>
  <c r="T39" i="2" s="1"/>
  <c r="K39" i="2"/>
  <c r="B40" i="2"/>
  <c r="C40" i="2"/>
  <c r="X40" i="2" s="1"/>
  <c r="D40" i="2"/>
  <c r="V40" i="2" s="1"/>
  <c r="K40" i="2"/>
  <c r="M40" i="2" s="1"/>
  <c r="R40" i="2" s="1"/>
  <c r="B41" i="2"/>
  <c r="C41" i="2"/>
  <c r="X41" i="2" s="1"/>
  <c r="D41" i="2"/>
  <c r="V41" i="2" s="1"/>
  <c r="K41" i="2"/>
  <c r="M41" i="2" s="1"/>
  <c r="R41" i="2" s="1"/>
  <c r="B42" i="2"/>
  <c r="C42" i="2"/>
  <c r="X42" i="2" s="1"/>
  <c r="D42" i="2"/>
  <c r="T42" i="2" s="1"/>
  <c r="K42" i="2"/>
  <c r="M42" i="2" s="1"/>
  <c r="R42" i="2" s="1"/>
  <c r="B43" i="2"/>
  <c r="C43" i="2"/>
  <c r="X43" i="2" s="1"/>
  <c r="D43" i="2"/>
  <c r="B44" i="2"/>
  <c r="C44" i="2"/>
  <c r="X44" i="2" s="1"/>
  <c r="D44" i="2"/>
  <c r="V44" i="2" s="1"/>
  <c r="K44" i="2"/>
  <c r="M44" i="2" s="1"/>
  <c r="R44" i="2" s="1"/>
  <c r="B45" i="2"/>
  <c r="C45" i="2"/>
  <c r="X45" i="2" s="1"/>
  <c r="D45" i="2"/>
  <c r="U45" i="2" s="1"/>
  <c r="K45" i="2"/>
  <c r="B46" i="2"/>
  <c r="C46" i="2"/>
  <c r="X46" i="2" s="1"/>
  <c r="D46" i="2"/>
  <c r="V46" i="2" s="1"/>
  <c r="K46" i="2"/>
  <c r="M46" i="2" s="1"/>
  <c r="R46" i="2" s="1"/>
  <c r="B47" i="2"/>
  <c r="C47" i="2"/>
  <c r="X47" i="2" s="1"/>
  <c r="D47" i="2"/>
  <c r="V47" i="2" s="1"/>
  <c r="H47" i="2"/>
  <c r="B48" i="2"/>
  <c r="C48" i="2"/>
  <c r="X48" i="2" s="1"/>
  <c r="D48" i="2"/>
  <c r="T48" i="2" s="1"/>
  <c r="K48" i="2"/>
  <c r="M48" i="2" s="1"/>
  <c r="R48" i="2" s="1"/>
  <c r="B49" i="2"/>
  <c r="C49" i="2"/>
  <c r="X49" i="2" s="1"/>
  <c r="D49" i="2"/>
  <c r="V49" i="2" s="1"/>
  <c r="B50" i="2"/>
  <c r="C50" i="2"/>
  <c r="X50" i="2" s="1"/>
  <c r="D50" i="2"/>
  <c r="V50" i="2" s="1"/>
  <c r="K50" i="2"/>
  <c r="M50" i="2" s="1"/>
  <c r="R50" i="2" s="1"/>
  <c r="B51" i="2"/>
  <c r="C51" i="2"/>
  <c r="X51" i="2" s="1"/>
  <c r="D51" i="2"/>
  <c r="T51" i="2" s="1"/>
  <c r="K51" i="2"/>
  <c r="B52" i="2"/>
  <c r="C52" i="2"/>
  <c r="X52" i="2" s="1"/>
  <c r="D52" i="2"/>
  <c r="K52" i="2"/>
  <c r="M52" i="2" s="1"/>
  <c r="R52" i="2" s="1"/>
  <c r="B53" i="2"/>
  <c r="C53" i="2"/>
  <c r="X53" i="2" s="1"/>
  <c r="D53" i="2"/>
  <c r="V53" i="2" s="1"/>
  <c r="K53" i="2"/>
  <c r="M53" i="2" s="1"/>
  <c r="R53" i="2" s="1"/>
  <c r="B54" i="2"/>
  <c r="C54" i="2"/>
  <c r="X54" i="2" s="1"/>
  <c r="D54" i="2"/>
  <c r="U54" i="2" s="1"/>
  <c r="K54" i="2"/>
  <c r="B55" i="2"/>
  <c r="C55" i="2"/>
  <c r="X55" i="2" s="1"/>
  <c r="D55" i="2"/>
  <c r="V55" i="2" s="1"/>
  <c r="B56" i="2"/>
  <c r="C56" i="2"/>
  <c r="X56" i="2" s="1"/>
  <c r="D56" i="2"/>
  <c r="V56" i="2" s="1"/>
  <c r="K56" i="2"/>
  <c r="M56" i="2" s="1"/>
  <c r="R56" i="2" s="1"/>
  <c r="B57" i="2"/>
  <c r="C57" i="2"/>
  <c r="X57" i="2" s="1"/>
  <c r="D57" i="2"/>
  <c r="T57" i="2" s="1"/>
  <c r="K57" i="2"/>
  <c r="S57" i="2" s="1"/>
  <c r="B58" i="2"/>
  <c r="C58" i="2"/>
  <c r="X58" i="2" s="1"/>
  <c r="D58" i="2"/>
  <c r="V58" i="2" s="1"/>
  <c r="K58" i="2"/>
  <c r="S58" i="2" s="1"/>
  <c r="B59" i="2"/>
  <c r="C59" i="2"/>
  <c r="X59" i="2" s="1"/>
  <c r="D59" i="2"/>
  <c r="V59" i="2" s="1"/>
  <c r="K59" i="2"/>
  <c r="M59" i="2" s="1"/>
  <c r="R59" i="2" s="1"/>
  <c r="B60" i="2"/>
  <c r="C60" i="2"/>
  <c r="X60" i="2" s="1"/>
  <c r="D60" i="2"/>
  <c r="T60" i="2" s="1"/>
  <c r="K60" i="2"/>
  <c r="B61" i="2"/>
  <c r="C61" i="2"/>
  <c r="X61" i="2" s="1"/>
  <c r="D61" i="2"/>
  <c r="B62" i="2"/>
  <c r="C62" i="2"/>
  <c r="X62" i="2" s="1"/>
  <c r="D62" i="2"/>
  <c r="V62" i="2" s="1"/>
  <c r="K62" i="2"/>
  <c r="M62" i="2" s="1"/>
  <c r="R62" i="2" s="1"/>
  <c r="B63" i="2"/>
  <c r="C63" i="2"/>
  <c r="X63" i="2" s="1"/>
  <c r="D63" i="2"/>
  <c r="U63" i="2" s="1"/>
  <c r="K63" i="2"/>
  <c r="B64" i="2"/>
  <c r="C64" i="2"/>
  <c r="X64" i="2" s="1"/>
  <c r="D64" i="2"/>
  <c r="V64" i="2" s="1"/>
  <c r="K64" i="2"/>
  <c r="B65" i="2"/>
  <c r="C65" i="2"/>
  <c r="X65" i="2" s="1"/>
  <c r="D65" i="2"/>
  <c r="V65" i="2" s="1"/>
  <c r="B66" i="2"/>
  <c r="C66" i="2"/>
  <c r="X66" i="2" s="1"/>
  <c r="D66" i="2"/>
  <c r="T66" i="2" s="1"/>
  <c r="K66" i="2"/>
  <c r="B67" i="2"/>
  <c r="C67" i="2"/>
  <c r="X67" i="2" s="1"/>
  <c r="D67" i="2"/>
  <c r="V67" i="2" s="1"/>
  <c r="B68" i="2"/>
  <c r="C68" i="2"/>
  <c r="X68" i="2" s="1"/>
  <c r="D68" i="2"/>
  <c r="V68" i="2" s="1"/>
  <c r="K68" i="2"/>
  <c r="B69" i="2"/>
  <c r="C69" i="2"/>
  <c r="X69" i="2" s="1"/>
  <c r="D69" i="2"/>
  <c r="T69" i="2" s="1"/>
  <c r="K69" i="2"/>
  <c r="B70" i="2"/>
  <c r="C70" i="2"/>
  <c r="X70" i="2" s="1"/>
  <c r="D70" i="2"/>
  <c r="K70" i="2"/>
  <c r="B71" i="2"/>
  <c r="C71" i="2"/>
  <c r="X71" i="2" s="1"/>
  <c r="D71" i="2"/>
  <c r="V71" i="2" s="1"/>
  <c r="K71" i="2"/>
  <c r="B72" i="2"/>
  <c r="C72" i="2"/>
  <c r="X72" i="2" s="1"/>
  <c r="D72" i="2"/>
  <c r="U72" i="2" s="1"/>
  <c r="K72" i="2"/>
  <c r="S72" i="2" s="1"/>
  <c r="B73" i="2"/>
  <c r="C73" i="2"/>
  <c r="X73" i="2" s="1"/>
  <c r="D73" i="2"/>
  <c r="V73" i="2" s="1"/>
  <c r="B74" i="2"/>
  <c r="C74" i="2"/>
  <c r="X74" i="2" s="1"/>
  <c r="D74" i="2"/>
  <c r="V74" i="2" s="1"/>
  <c r="K74" i="2"/>
  <c r="B75" i="2"/>
  <c r="C75" i="2"/>
  <c r="X75" i="2" s="1"/>
  <c r="D75" i="2"/>
  <c r="T75" i="2" s="1"/>
  <c r="K75" i="2"/>
  <c r="B76" i="2"/>
  <c r="C76" i="2"/>
  <c r="X76" i="2" s="1"/>
  <c r="D76" i="2"/>
  <c r="V76" i="2" s="1"/>
  <c r="K76" i="2"/>
  <c r="M76" i="2" s="1"/>
  <c r="R76" i="2" s="1"/>
  <c r="B77" i="2"/>
  <c r="C77" i="2"/>
  <c r="X77" i="2" s="1"/>
  <c r="D77" i="2"/>
  <c r="V77" i="2" s="1"/>
  <c r="B78" i="2"/>
  <c r="C78" i="2"/>
  <c r="X78" i="2" s="1"/>
  <c r="D78" i="2"/>
  <c r="T78" i="2" s="1"/>
  <c r="K78" i="2"/>
  <c r="B79" i="2"/>
  <c r="C79" i="2"/>
  <c r="X79" i="2" s="1"/>
  <c r="D79" i="2"/>
  <c r="B80" i="2"/>
  <c r="C80" i="2"/>
  <c r="X80" i="2" s="1"/>
  <c r="D80" i="2"/>
  <c r="V80" i="2" s="1"/>
  <c r="K80" i="2"/>
  <c r="M80" i="2" s="1"/>
  <c r="R80" i="2" s="1"/>
  <c r="B81" i="2"/>
  <c r="C81" i="2"/>
  <c r="X81" i="2" s="1"/>
  <c r="D81" i="2"/>
  <c r="U81" i="2" s="1"/>
  <c r="K81" i="2"/>
  <c r="B82" i="2"/>
  <c r="C82" i="2"/>
  <c r="X82" i="2" s="1"/>
  <c r="D82" i="2"/>
  <c r="V82" i="2" s="1"/>
  <c r="K82" i="2"/>
  <c r="M82" i="2" s="1"/>
  <c r="R82" i="2" s="1"/>
  <c r="B83" i="2"/>
  <c r="C83" i="2"/>
  <c r="X83" i="2" s="1"/>
  <c r="D83" i="2"/>
  <c r="V83" i="2" s="1"/>
  <c r="H83" i="2"/>
  <c r="B84" i="2"/>
  <c r="C84" i="2"/>
  <c r="X84" i="2" s="1"/>
  <c r="D84" i="2"/>
  <c r="T84" i="2" s="1"/>
  <c r="K84" i="2"/>
  <c r="B85" i="2"/>
  <c r="C85" i="2"/>
  <c r="X85" i="2" s="1"/>
  <c r="D85" i="2"/>
  <c r="V85" i="2" s="1"/>
  <c r="B86" i="2"/>
  <c r="C86" i="2"/>
  <c r="X86" i="2" s="1"/>
  <c r="D86" i="2"/>
  <c r="V86" i="2" s="1"/>
  <c r="K86" i="2"/>
  <c r="M86" i="2" s="1"/>
  <c r="R86" i="2" s="1"/>
  <c r="B87" i="2"/>
  <c r="C87" i="2"/>
  <c r="X87" i="2" s="1"/>
  <c r="D87" i="2"/>
  <c r="T87" i="2" s="1"/>
  <c r="K87" i="2"/>
  <c r="B88" i="2"/>
  <c r="C88" i="2"/>
  <c r="X88" i="2" s="1"/>
  <c r="D88" i="2"/>
  <c r="K88" i="2"/>
  <c r="M88" i="2" s="1"/>
  <c r="R88" i="2" s="1"/>
  <c r="B89" i="2"/>
  <c r="C89" i="2"/>
  <c r="X89" i="2" s="1"/>
  <c r="D89" i="2"/>
  <c r="V89" i="2" s="1"/>
  <c r="H89" i="2"/>
  <c r="B90" i="2"/>
  <c r="C90" i="2"/>
  <c r="X90" i="2" s="1"/>
  <c r="D90" i="2"/>
  <c r="U90" i="2" s="1"/>
  <c r="K90" i="2"/>
  <c r="B91" i="2"/>
  <c r="C91" i="2"/>
  <c r="X91" i="2" s="1"/>
  <c r="D91" i="2"/>
  <c r="V91" i="2" s="1"/>
  <c r="B92" i="2"/>
  <c r="C92" i="2"/>
  <c r="X92" i="2" s="1"/>
  <c r="D92" i="2"/>
  <c r="V92" i="2" s="1"/>
  <c r="K92" i="2"/>
  <c r="M92" i="2" s="1"/>
  <c r="R92" i="2" s="1"/>
  <c r="B93" i="2"/>
  <c r="C93" i="2"/>
  <c r="X93" i="2" s="1"/>
  <c r="D93" i="2"/>
  <c r="T93" i="2" s="1"/>
  <c r="K93" i="2"/>
  <c r="B94" i="2"/>
  <c r="C94" i="2"/>
  <c r="X94" i="2" s="1"/>
  <c r="D94" i="2"/>
  <c r="V94" i="2" s="1"/>
  <c r="K94" i="2"/>
  <c r="M94" i="2" s="1"/>
  <c r="R94" i="2" s="1"/>
  <c r="B95" i="2"/>
  <c r="C95" i="2"/>
  <c r="X95" i="2" s="1"/>
  <c r="D95" i="2"/>
  <c r="V95" i="2" s="1"/>
  <c r="B96" i="2"/>
  <c r="C96" i="2"/>
  <c r="X96" i="2" s="1"/>
  <c r="D96" i="2"/>
  <c r="T96" i="2" s="1"/>
  <c r="K96" i="2"/>
  <c r="M96" i="2" s="1"/>
  <c r="R96" i="2" s="1"/>
  <c r="B97" i="2"/>
  <c r="C97" i="2"/>
  <c r="X97" i="2" s="1"/>
  <c r="D97" i="2"/>
  <c r="B98" i="2"/>
  <c r="C98" i="2"/>
  <c r="X98" i="2" s="1"/>
  <c r="D98" i="2"/>
  <c r="V98" i="2" s="1"/>
  <c r="K98" i="2"/>
  <c r="M98" i="2" s="1"/>
  <c r="R98" i="2" s="1"/>
  <c r="B99" i="2"/>
  <c r="C99" i="2"/>
  <c r="X99" i="2" s="1"/>
  <c r="D99" i="2"/>
  <c r="U99" i="2" s="1"/>
  <c r="B100" i="2"/>
  <c r="C100" i="2"/>
  <c r="X100" i="2" s="1"/>
  <c r="D100" i="2"/>
  <c r="V100" i="2" s="1"/>
  <c r="B101" i="2"/>
  <c r="C101" i="2"/>
  <c r="X101" i="2" s="1"/>
  <c r="D101" i="2"/>
  <c r="V101" i="2" s="1"/>
  <c r="B102" i="2"/>
  <c r="C102" i="2"/>
  <c r="X102" i="2" s="1"/>
  <c r="D102" i="2"/>
  <c r="T102" i="2" s="1"/>
  <c r="K102" i="2"/>
  <c r="B103" i="2"/>
  <c r="C103" i="2"/>
  <c r="X103" i="2" s="1"/>
  <c r="D103" i="2"/>
  <c r="V103" i="2" s="1"/>
  <c r="B104" i="2"/>
  <c r="C104" i="2"/>
  <c r="X104" i="2" s="1"/>
  <c r="D104" i="2"/>
  <c r="V104" i="2" s="1"/>
  <c r="K104" i="2"/>
  <c r="M104" i="2" s="1"/>
  <c r="R104" i="2" s="1"/>
  <c r="B105" i="2"/>
  <c r="C105" i="2"/>
  <c r="X105" i="2" s="1"/>
  <c r="D105" i="2"/>
  <c r="T105" i="2" s="1"/>
  <c r="B106" i="2"/>
  <c r="C106" i="2"/>
  <c r="X106" i="2" s="1"/>
  <c r="D106" i="2"/>
  <c r="K106" i="2"/>
  <c r="B107" i="2"/>
  <c r="C107" i="2"/>
  <c r="X107" i="2" s="1"/>
  <c r="D107" i="2"/>
  <c r="V107" i="2" s="1"/>
  <c r="B108" i="2"/>
  <c r="C108" i="2"/>
  <c r="X108" i="2" s="1"/>
  <c r="D108" i="2"/>
  <c r="U108" i="2" s="1"/>
  <c r="K108" i="2"/>
  <c r="M108" i="2" s="1"/>
  <c r="R108" i="2" s="1"/>
  <c r="B109" i="2"/>
  <c r="C109" i="2"/>
  <c r="X109" i="2" s="1"/>
  <c r="D109" i="2"/>
  <c r="V109" i="2" s="1"/>
  <c r="B110" i="2"/>
  <c r="C110" i="2"/>
  <c r="X110" i="2" s="1"/>
  <c r="D110" i="2"/>
  <c r="V110" i="2" s="1"/>
  <c r="K110" i="2"/>
  <c r="M110" i="2" s="1"/>
  <c r="R110" i="2" s="1"/>
  <c r="B111" i="2"/>
  <c r="C111" i="2"/>
  <c r="X111" i="2" s="1"/>
  <c r="D111" i="2"/>
  <c r="T111" i="2" s="1"/>
  <c r="B112" i="2"/>
  <c r="C112" i="2"/>
  <c r="X112" i="2" s="1"/>
  <c r="D112" i="2"/>
  <c r="V112" i="2" s="1"/>
  <c r="K112" i="2"/>
  <c r="B113" i="2"/>
  <c r="C113" i="2"/>
  <c r="X113" i="2" s="1"/>
  <c r="D113" i="2"/>
  <c r="V113" i="2" s="1"/>
  <c r="H113" i="2"/>
  <c r="B114" i="2"/>
  <c r="C114" i="2"/>
  <c r="X114" i="2" s="1"/>
  <c r="D114" i="2"/>
  <c r="T114" i="2" s="1"/>
  <c r="K114" i="2"/>
  <c r="M114" i="2" s="1"/>
  <c r="R114" i="2" s="1"/>
  <c r="B115" i="2"/>
  <c r="C115" i="2"/>
  <c r="X115" i="2" s="1"/>
  <c r="D115" i="2"/>
  <c r="B116" i="2"/>
  <c r="C116" i="2"/>
  <c r="X116" i="2" s="1"/>
  <c r="D116" i="2"/>
  <c r="V116" i="2" s="1"/>
  <c r="K116" i="2"/>
  <c r="M116" i="2" s="1"/>
  <c r="R116" i="2" s="1"/>
  <c r="B117" i="2"/>
  <c r="C117" i="2"/>
  <c r="X117" i="2" s="1"/>
  <c r="D117" i="2"/>
  <c r="U117" i="2" s="1"/>
  <c r="B118" i="2"/>
  <c r="C118" i="2"/>
  <c r="X118" i="2" s="1"/>
  <c r="D118" i="2"/>
  <c r="V118" i="2" s="1"/>
  <c r="K118" i="2"/>
  <c r="M118" i="2" s="1"/>
  <c r="R118" i="2" s="1"/>
  <c r="B119" i="2"/>
  <c r="C119" i="2"/>
  <c r="X119" i="2" s="1"/>
  <c r="D119" i="2"/>
  <c r="V119" i="2" s="1"/>
  <c r="B120" i="2"/>
  <c r="C120" i="2"/>
  <c r="X120" i="2" s="1"/>
  <c r="D120" i="2"/>
  <c r="T120" i="2" s="1"/>
  <c r="K120" i="2"/>
  <c r="M120" i="2" s="1"/>
  <c r="R120" i="2" s="1"/>
  <c r="B121" i="2"/>
  <c r="C121" i="2"/>
  <c r="X121" i="2" s="1"/>
  <c r="D121" i="2"/>
  <c r="V121" i="2" s="1"/>
  <c r="B122" i="2"/>
  <c r="C122" i="2"/>
  <c r="X122" i="2" s="1"/>
  <c r="D122" i="2"/>
  <c r="V122" i="2" s="1"/>
  <c r="K122" i="2"/>
  <c r="M122" i="2" s="1"/>
  <c r="R122" i="2" s="1"/>
  <c r="B123" i="2"/>
  <c r="C123" i="2"/>
  <c r="X123" i="2" s="1"/>
  <c r="D123" i="2"/>
  <c r="T123" i="2" s="1"/>
  <c r="B124" i="2"/>
  <c r="C124" i="2"/>
  <c r="X124" i="2" s="1"/>
  <c r="D124" i="2"/>
  <c r="K124" i="2"/>
  <c r="B125" i="2"/>
  <c r="C125" i="2"/>
  <c r="X125" i="2" s="1"/>
  <c r="D125" i="2"/>
  <c r="V125" i="2" s="1"/>
  <c r="B126" i="2"/>
  <c r="C126" i="2"/>
  <c r="X126" i="2" s="1"/>
  <c r="D126" i="2"/>
  <c r="U126" i="2" s="1"/>
  <c r="K126" i="2"/>
  <c r="M126" i="2" s="1"/>
  <c r="R126" i="2" s="1"/>
  <c r="B127" i="2"/>
  <c r="C127" i="2"/>
  <c r="X127" i="2" s="1"/>
  <c r="D127" i="2"/>
  <c r="V127" i="2" s="1"/>
  <c r="B128" i="2"/>
  <c r="C128" i="2"/>
  <c r="X128" i="2" s="1"/>
  <c r="D128" i="2"/>
  <c r="V128" i="2" s="1"/>
  <c r="K128" i="2"/>
  <c r="M128" i="2" s="1"/>
  <c r="R128" i="2" s="1"/>
  <c r="B129" i="2"/>
  <c r="C129" i="2"/>
  <c r="X129" i="2" s="1"/>
  <c r="D129" i="2"/>
  <c r="T129" i="2" s="1"/>
  <c r="B130" i="2"/>
  <c r="C130" i="2"/>
  <c r="X130" i="2" s="1"/>
  <c r="D130" i="2"/>
  <c r="V130" i="2" s="1"/>
  <c r="B131" i="2"/>
  <c r="C131" i="2"/>
  <c r="X131" i="2" s="1"/>
  <c r="D131" i="2"/>
  <c r="V131" i="2" s="1"/>
  <c r="B132" i="2"/>
  <c r="C132" i="2"/>
  <c r="X132" i="2" s="1"/>
  <c r="D132" i="2"/>
  <c r="T132" i="2" s="1"/>
  <c r="K132" i="2"/>
  <c r="M132" i="2" s="1"/>
  <c r="R132" i="2" s="1"/>
  <c r="B133" i="2"/>
  <c r="C133" i="2"/>
  <c r="X133" i="2" s="1"/>
  <c r="D133" i="2"/>
  <c r="B134" i="2"/>
  <c r="C134" i="2"/>
  <c r="X134" i="2" s="1"/>
  <c r="D134" i="2"/>
  <c r="V134" i="2" s="1"/>
  <c r="K134" i="2"/>
  <c r="M134" i="2" s="1"/>
  <c r="R134" i="2" s="1"/>
  <c r="B135" i="2"/>
  <c r="C135" i="2"/>
  <c r="X135" i="2" s="1"/>
  <c r="D135" i="2"/>
  <c r="U135" i="2" s="1"/>
  <c r="B136" i="2"/>
  <c r="C136" i="2"/>
  <c r="X136" i="2" s="1"/>
  <c r="D136" i="2"/>
  <c r="T136" i="2" s="1"/>
  <c r="K136" i="2"/>
  <c r="B137" i="2"/>
  <c r="C137" i="2"/>
  <c r="X137" i="2" s="1"/>
  <c r="D137" i="2"/>
  <c r="T137" i="2" s="1"/>
  <c r="B138" i="2"/>
  <c r="C138" i="2"/>
  <c r="X138" i="2" s="1"/>
  <c r="D138" i="2"/>
  <c r="U138" i="2" s="1"/>
  <c r="K138" i="2"/>
  <c r="B139" i="2"/>
  <c r="C139" i="2"/>
  <c r="X139" i="2" s="1"/>
  <c r="D139" i="2"/>
  <c r="T139" i="2" s="1"/>
  <c r="B140" i="2"/>
  <c r="C140" i="2"/>
  <c r="X140" i="2" s="1"/>
  <c r="D140" i="2"/>
  <c r="T140" i="2" s="1"/>
  <c r="K140" i="2"/>
  <c r="M140" i="2" s="1"/>
  <c r="R140" i="2" s="1"/>
  <c r="B141" i="2"/>
  <c r="C141" i="2"/>
  <c r="X141" i="2" s="1"/>
  <c r="D141" i="2"/>
  <c r="U141" i="2" s="1"/>
  <c r="B142" i="2"/>
  <c r="C142" i="2"/>
  <c r="X142" i="2" s="1"/>
  <c r="D142" i="2"/>
  <c r="T142" i="2" s="1"/>
  <c r="K142" i="2"/>
  <c r="M142" i="2" s="1"/>
  <c r="R142" i="2" s="1"/>
  <c r="B143" i="2"/>
  <c r="C143" i="2"/>
  <c r="X143" i="2" s="1"/>
  <c r="D143" i="2"/>
  <c r="T143" i="2" s="1"/>
  <c r="H143" i="2"/>
  <c r="B144" i="2"/>
  <c r="C144" i="2"/>
  <c r="X144" i="2" s="1"/>
  <c r="D144" i="2"/>
  <c r="U144" i="2" s="1"/>
  <c r="K144" i="2"/>
  <c r="M144" i="2" s="1"/>
  <c r="R144" i="2" s="1"/>
  <c r="B145" i="2"/>
  <c r="C145" i="2"/>
  <c r="X145" i="2" s="1"/>
  <c r="D145" i="2"/>
  <c r="T145" i="2" s="1"/>
  <c r="B146" i="2"/>
  <c r="C146" i="2"/>
  <c r="X146" i="2" s="1"/>
  <c r="D146" i="2"/>
  <c r="T146" i="2" s="1"/>
  <c r="K146" i="2"/>
  <c r="M146" i="2" s="1"/>
  <c r="R146" i="2" s="1"/>
  <c r="B147" i="2"/>
  <c r="C147" i="2"/>
  <c r="X147" i="2" s="1"/>
  <c r="D147" i="2"/>
  <c r="U147" i="2" s="1"/>
  <c r="K147" i="2"/>
  <c r="B148" i="2"/>
  <c r="C148" i="2"/>
  <c r="X148" i="2" s="1"/>
  <c r="D148" i="2"/>
  <c r="T148" i="2" s="1"/>
  <c r="K148" i="2"/>
  <c r="M148" i="2" s="1"/>
  <c r="R148" i="2" s="1"/>
  <c r="B149" i="2"/>
  <c r="C149" i="2"/>
  <c r="X149" i="2" s="1"/>
  <c r="D149" i="2"/>
  <c r="T149" i="2" s="1"/>
  <c r="B150" i="2"/>
  <c r="C150" i="2"/>
  <c r="X150" i="2" s="1"/>
  <c r="D150" i="2"/>
  <c r="U150" i="2" s="1"/>
  <c r="K150" i="2"/>
  <c r="B151" i="2"/>
  <c r="C151" i="2"/>
  <c r="X151" i="2" s="1"/>
  <c r="D151" i="2"/>
  <c r="T151" i="2" s="1"/>
  <c r="B152" i="2"/>
  <c r="C152" i="2"/>
  <c r="X152" i="2" s="1"/>
  <c r="D152" i="2"/>
  <c r="T152" i="2" s="1"/>
  <c r="K152" i="2"/>
  <c r="M152" i="2" s="1"/>
  <c r="R152" i="2" s="1"/>
  <c r="B153" i="2"/>
  <c r="C153" i="2"/>
  <c r="X153" i="2" s="1"/>
  <c r="D153" i="2"/>
  <c r="U153" i="2" s="1"/>
  <c r="B154" i="2"/>
  <c r="C154" i="2"/>
  <c r="X154" i="2" s="1"/>
  <c r="D154" i="2"/>
  <c r="T154" i="2" s="1"/>
  <c r="K154" i="2"/>
  <c r="M154" i="2" s="1"/>
  <c r="R154" i="2" s="1"/>
  <c r="B155" i="2"/>
  <c r="C155" i="2"/>
  <c r="X155" i="2" s="1"/>
  <c r="D155" i="2"/>
  <c r="V155" i="2" s="1"/>
  <c r="B156" i="2"/>
  <c r="C156" i="2"/>
  <c r="X156" i="2" s="1"/>
  <c r="D156" i="2"/>
  <c r="T156" i="2" s="1"/>
  <c r="K156" i="2"/>
  <c r="B157" i="2"/>
  <c r="C157" i="2"/>
  <c r="X157" i="2" s="1"/>
  <c r="D157" i="2"/>
  <c r="T157" i="2" s="1"/>
  <c r="B158" i="2"/>
  <c r="C158" i="2"/>
  <c r="X158" i="2" s="1"/>
  <c r="D158" i="2"/>
  <c r="V158" i="2" s="1"/>
  <c r="K158" i="2"/>
  <c r="M158" i="2" s="1"/>
  <c r="R158" i="2" s="1"/>
  <c r="B159" i="2"/>
  <c r="C159" i="2"/>
  <c r="X159" i="2" s="1"/>
  <c r="D159" i="2"/>
  <c r="T159" i="2" s="1"/>
  <c r="K159" i="2"/>
  <c r="B160" i="2"/>
  <c r="C160" i="2"/>
  <c r="X160" i="2" s="1"/>
  <c r="D160" i="2"/>
  <c r="T160" i="2" s="1"/>
  <c r="K160" i="2"/>
  <c r="M160" i="2" s="1"/>
  <c r="R160" i="2" s="1"/>
  <c r="B161" i="2"/>
  <c r="C161" i="2"/>
  <c r="X161" i="2" s="1"/>
  <c r="D161" i="2"/>
  <c r="V161" i="2" s="1"/>
  <c r="B162" i="2"/>
  <c r="C162" i="2"/>
  <c r="X162" i="2" s="1"/>
  <c r="D162" i="2"/>
  <c r="T162" i="2" s="1"/>
  <c r="K162" i="2"/>
  <c r="M162" i="2" s="1"/>
  <c r="R162" i="2" s="1"/>
  <c r="B163" i="2"/>
  <c r="C163" i="2"/>
  <c r="X163" i="2" s="1"/>
  <c r="D163" i="2"/>
  <c r="T163" i="2" s="1"/>
  <c r="B164" i="2"/>
  <c r="C164" i="2"/>
  <c r="X164" i="2" s="1"/>
  <c r="D164" i="2"/>
  <c r="V164" i="2" s="1"/>
  <c r="K164" i="2"/>
  <c r="M164" i="2" s="1"/>
  <c r="R164" i="2" s="1"/>
  <c r="B165" i="2"/>
  <c r="C165" i="2"/>
  <c r="X165" i="2" s="1"/>
  <c r="D165" i="2"/>
  <c r="T165" i="2" s="1"/>
  <c r="B166" i="2"/>
  <c r="C166" i="2"/>
  <c r="X166" i="2" s="1"/>
  <c r="D166" i="2"/>
  <c r="T166" i="2" s="1"/>
  <c r="K166" i="2"/>
  <c r="D10" i="2"/>
  <c r="C10" i="2"/>
  <c r="X10" i="2" s="1"/>
  <c r="B10" i="2"/>
  <c r="G10" i="2"/>
  <c r="T4" i="1"/>
  <c r="S4" i="1"/>
  <c r="R4" i="1"/>
  <c r="Q4" i="1"/>
  <c r="S42" i="2" l="1"/>
  <c r="S36" i="2"/>
  <c r="S12" i="2"/>
  <c r="M150" i="2"/>
  <c r="R150" i="2" s="1"/>
  <c r="M106" i="2"/>
  <c r="R106" i="2" s="1"/>
  <c r="M78" i="2"/>
  <c r="R78" i="2" s="1"/>
  <c r="M54" i="2"/>
  <c r="R54" i="2" s="1"/>
  <c r="S136" i="2"/>
  <c r="S118" i="2"/>
  <c r="S88" i="2"/>
  <c r="S82" i="2"/>
  <c r="S70" i="2"/>
  <c r="S64" i="2"/>
  <c r="S28" i="2"/>
  <c r="M138" i="2"/>
  <c r="R138" i="2" s="1"/>
  <c r="M124" i="2"/>
  <c r="R124" i="2" s="1"/>
  <c r="M102" i="2"/>
  <c r="R102" i="2" s="1"/>
  <c r="M90" i="2"/>
  <c r="R90" i="2" s="1"/>
  <c r="M71" i="2"/>
  <c r="R71" i="2" s="1"/>
  <c r="M68" i="2"/>
  <c r="R68" i="2" s="1"/>
  <c r="M38" i="2"/>
  <c r="R38" i="2" s="1"/>
  <c r="S147" i="2"/>
  <c r="S75" i="2"/>
  <c r="S63" i="2"/>
  <c r="S45" i="2"/>
  <c r="S39" i="2"/>
  <c r="M84" i="2"/>
  <c r="R84" i="2" s="1"/>
  <c r="S60" i="2"/>
  <c r="M166" i="2"/>
  <c r="R166" i="2" s="1"/>
  <c r="M156" i="2"/>
  <c r="R156" i="2" s="1"/>
  <c r="M136" i="2"/>
  <c r="R136" i="2" s="1"/>
  <c r="M112" i="2"/>
  <c r="R112" i="2" s="1"/>
  <c r="M74" i="2"/>
  <c r="R74" i="2" s="1"/>
  <c r="S66" i="2"/>
  <c r="S152" i="2"/>
  <c r="S116" i="2"/>
  <c r="S110" i="2"/>
  <c r="S80" i="2"/>
  <c r="S38" i="2"/>
  <c r="S32" i="2"/>
  <c r="S26" i="2"/>
  <c r="S166" i="2"/>
  <c r="S164" i="2"/>
  <c r="S160" i="2"/>
  <c r="S159" i="2"/>
  <c r="S158" i="2"/>
  <c r="S154" i="2"/>
  <c r="S148" i="2"/>
  <c r="S146" i="2"/>
  <c r="S142" i="2"/>
  <c r="S140" i="2"/>
  <c r="S134" i="2"/>
  <c r="S128" i="2"/>
  <c r="S124" i="2"/>
  <c r="S122" i="2"/>
  <c r="S112" i="2"/>
  <c r="S106" i="2"/>
  <c r="S104" i="2"/>
  <c r="S98" i="2"/>
  <c r="S94" i="2"/>
  <c r="S93" i="2"/>
  <c r="S92" i="2"/>
  <c r="S87" i="2"/>
  <c r="S86" i="2"/>
  <c r="S81" i="2"/>
  <c r="S76" i="2"/>
  <c r="S74" i="2"/>
  <c r="S69" i="2"/>
  <c r="S68" i="2"/>
  <c r="S62" i="2"/>
  <c r="S56" i="2"/>
  <c r="S53" i="2"/>
  <c r="S50" i="2"/>
  <c r="S48" i="2"/>
  <c r="S46" i="2"/>
  <c r="S44" i="2"/>
  <c r="S41" i="2"/>
  <c r="S40" i="2"/>
  <c r="S35" i="2"/>
  <c r="S34" i="2"/>
  <c r="S29" i="2"/>
  <c r="S25" i="2"/>
  <c r="S24" i="2"/>
  <c r="S23" i="2"/>
  <c r="S20" i="2"/>
  <c r="S19" i="2"/>
  <c r="S18" i="2"/>
  <c r="S17" i="2"/>
  <c r="S11" i="2"/>
  <c r="S14" i="2"/>
  <c r="S59" i="2"/>
  <c r="G15" i="2"/>
  <c r="I15" i="2" s="1"/>
  <c r="J15" i="2" s="1"/>
  <c r="S71" i="2"/>
  <c r="U164" i="2"/>
  <c r="U161" i="2"/>
  <c r="S54" i="2"/>
  <c r="M22" i="2"/>
  <c r="R22" i="2" s="1"/>
  <c r="M16" i="2"/>
  <c r="R16" i="2" s="1"/>
  <c r="U158" i="2"/>
  <c r="S22" i="2"/>
  <c r="S16" i="2"/>
  <c r="U155" i="2"/>
  <c r="S52" i="2"/>
  <c r="S162" i="2"/>
  <c r="S156" i="2"/>
  <c r="S150" i="2"/>
  <c r="S144" i="2"/>
  <c r="S138" i="2"/>
  <c r="S132" i="2"/>
  <c r="S126" i="2"/>
  <c r="S120" i="2"/>
  <c r="S114" i="2"/>
  <c r="S108" i="2"/>
  <c r="S102" i="2"/>
  <c r="S96" i="2"/>
  <c r="S90" i="2"/>
  <c r="S84" i="2"/>
  <c r="S78" i="2"/>
  <c r="V165" i="2"/>
  <c r="T164" i="2"/>
  <c r="V162" i="2"/>
  <c r="T161" i="2"/>
  <c r="V159" i="2"/>
  <c r="T158" i="2"/>
  <c r="V156" i="2"/>
  <c r="T155" i="2"/>
  <c r="U165" i="2"/>
  <c r="U162" i="2"/>
  <c r="U159" i="2"/>
  <c r="U156" i="2"/>
  <c r="V166" i="2"/>
  <c r="V163" i="2"/>
  <c r="V160" i="2"/>
  <c r="V157" i="2"/>
  <c r="V154" i="2"/>
  <c r="U166" i="2"/>
  <c r="U163" i="2"/>
  <c r="U160" i="2"/>
  <c r="U157" i="2"/>
  <c r="U154" i="2"/>
  <c r="H88" i="2"/>
  <c r="H124" i="2"/>
  <c r="M18" i="2"/>
  <c r="R18" i="2" s="1"/>
  <c r="M12" i="2"/>
  <c r="R12" i="2" s="1"/>
  <c r="M20" i="2"/>
  <c r="R20" i="2" s="1"/>
  <c r="M14" i="2"/>
  <c r="R14" i="2" s="1"/>
  <c r="M11" i="2"/>
  <c r="R11" i="2" s="1"/>
  <c r="M159" i="2"/>
  <c r="R159" i="2" s="1"/>
  <c r="M147" i="2"/>
  <c r="R147" i="2" s="1"/>
  <c r="M93" i="2"/>
  <c r="R93" i="2" s="1"/>
  <c r="M87" i="2"/>
  <c r="R87" i="2" s="1"/>
  <c r="M81" i="2"/>
  <c r="R81" i="2" s="1"/>
  <c r="M75" i="2"/>
  <c r="R75" i="2" s="1"/>
  <c r="M69" i="2"/>
  <c r="R69" i="2" s="1"/>
  <c r="M63" i="2"/>
  <c r="R63" i="2" s="1"/>
  <c r="M57" i="2"/>
  <c r="R57" i="2" s="1"/>
  <c r="M51" i="2"/>
  <c r="R51" i="2" s="1"/>
  <c r="M45" i="2"/>
  <c r="R45" i="2" s="1"/>
  <c r="M39" i="2"/>
  <c r="R39" i="2" s="1"/>
  <c r="M72" i="2"/>
  <c r="R72" i="2" s="1"/>
  <c r="M66" i="2"/>
  <c r="R66" i="2" s="1"/>
  <c r="M60" i="2"/>
  <c r="R60" i="2" s="1"/>
  <c r="L16" i="2"/>
  <c r="N16" i="2" s="1"/>
  <c r="O16" i="2" s="1"/>
  <c r="M35" i="2"/>
  <c r="R35" i="2" s="1"/>
  <c r="M29" i="2"/>
  <c r="R29" i="2" s="1"/>
  <c r="M23" i="2"/>
  <c r="R23" i="2" s="1"/>
  <c r="M17" i="2"/>
  <c r="R17" i="2" s="1"/>
  <c r="M70" i="2"/>
  <c r="R70" i="2" s="1"/>
  <c r="M64" i="2"/>
  <c r="R64" i="2" s="1"/>
  <c r="M58" i="2"/>
  <c r="R58" i="2" s="1"/>
  <c r="M36" i="2"/>
  <c r="R36" i="2" s="1"/>
  <c r="M30" i="2"/>
  <c r="R30" i="2" s="1"/>
  <c r="M24" i="2"/>
  <c r="R24" i="2" s="1"/>
  <c r="I10" i="2"/>
  <c r="J10" i="2" s="1"/>
  <c r="M37" i="2"/>
  <c r="R37" i="2" s="1"/>
  <c r="N34" i="2"/>
  <c r="O34" i="2" s="1"/>
  <c r="N28" i="2"/>
  <c r="O28" i="2" s="1"/>
  <c r="M25" i="2"/>
  <c r="R25" i="2" s="1"/>
  <c r="H71" i="2"/>
  <c r="M34" i="2"/>
  <c r="R34" i="2" s="1"/>
  <c r="M28" i="2"/>
  <c r="R28" i="2" s="1"/>
  <c r="L164" i="2"/>
  <c r="N164" i="2" s="1"/>
  <c r="O164" i="2" s="1"/>
  <c r="L158" i="2"/>
  <c r="N158" i="2" s="1"/>
  <c r="O158" i="2" s="1"/>
  <c r="L152" i="2"/>
  <c r="N152" i="2" s="1"/>
  <c r="O152" i="2" s="1"/>
  <c r="L146" i="2"/>
  <c r="N146" i="2" s="1"/>
  <c r="O146" i="2" s="1"/>
  <c r="L140" i="2"/>
  <c r="N140" i="2" s="1"/>
  <c r="O140" i="2" s="1"/>
  <c r="L134" i="2"/>
  <c r="N134" i="2" s="1"/>
  <c r="O134" i="2" s="1"/>
  <c r="L128" i="2"/>
  <c r="N128" i="2" s="1"/>
  <c r="O128" i="2" s="1"/>
  <c r="L122" i="2"/>
  <c r="N122" i="2" s="1"/>
  <c r="O122" i="2" s="1"/>
  <c r="L110" i="2"/>
  <c r="N110" i="2" s="1"/>
  <c r="O110" i="2" s="1"/>
  <c r="L104" i="2"/>
  <c r="N104" i="2" s="1"/>
  <c r="O104" i="2" s="1"/>
  <c r="L98" i="2"/>
  <c r="N98" i="2" s="1"/>
  <c r="O98" i="2" s="1"/>
  <c r="L92" i="2"/>
  <c r="N92" i="2" s="1"/>
  <c r="O92" i="2" s="1"/>
  <c r="L86" i="2"/>
  <c r="N86" i="2" s="1"/>
  <c r="O86" i="2" s="1"/>
  <c r="L74" i="2"/>
  <c r="N74" i="2" s="1"/>
  <c r="O74" i="2" s="1"/>
  <c r="L68" i="2"/>
  <c r="N68" i="2" s="1"/>
  <c r="O68" i="2" s="1"/>
  <c r="L62" i="2"/>
  <c r="N62" i="2" s="1"/>
  <c r="O62" i="2" s="1"/>
  <c r="L56" i="2"/>
  <c r="N56" i="2" s="1"/>
  <c r="O56" i="2" s="1"/>
  <c r="L50" i="2"/>
  <c r="N50" i="2" s="1"/>
  <c r="O50" i="2" s="1"/>
  <c r="H46" i="2"/>
  <c r="H94" i="2"/>
  <c r="H106" i="2"/>
  <c r="H82" i="2"/>
  <c r="H112" i="2"/>
  <c r="H17" i="2"/>
  <c r="T147" i="2"/>
  <c r="T138" i="2"/>
  <c r="V123" i="2"/>
  <c r="V105" i="2"/>
  <c r="V87" i="2"/>
  <c r="V69" i="2"/>
  <c r="V51" i="2"/>
  <c r="U35" i="2"/>
  <c r="V145" i="2"/>
  <c r="V136" i="2"/>
  <c r="U32" i="2"/>
  <c r="T153" i="2"/>
  <c r="T144" i="2"/>
  <c r="T135" i="2"/>
  <c r="T117" i="2"/>
  <c r="T99" i="2"/>
  <c r="T81" i="2"/>
  <c r="T63" i="2"/>
  <c r="T45" i="2"/>
  <c r="V151" i="2"/>
  <c r="V142" i="2"/>
  <c r="V132" i="2"/>
  <c r="V114" i="2"/>
  <c r="V96" i="2"/>
  <c r="V78" i="2"/>
  <c r="V60" i="2"/>
  <c r="V42" i="2"/>
  <c r="U23" i="2"/>
  <c r="T150" i="2"/>
  <c r="T141" i="2"/>
  <c r="H70" i="2"/>
  <c r="H64" i="2"/>
  <c r="H36" i="2"/>
  <c r="H30" i="2"/>
  <c r="H24" i="2"/>
  <c r="V148" i="2"/>
  <c r="V139" i="2"/>
  <c r="T126" i="2"/>
  <c r="T108" i="2"/>
  <c r="T90" i="2"/>
  <c r="T72" i="2"/>
  <c r="T54" i="2"/>
  <c r="T38" i="2"/>
  <c r="U14" i="2"/>
  <c r="T34" i="2"/>
  <c r="V34" i="2"/>
  <c r="T128" i="2"/>
  <c r="T119" i="2"/>
  <c r="T47" i="2"/>
  <c r="H165" i="2"/>
  <c r="G153" i="2"/>
  <c r="I153" i="2" s="1"/>
  <c r="J153" i="2" s="1"/>
  <c r="H141" i="2"/>
  <c r="H135" i="2"/>
  <c r="H123" i="2"/>
  <c r="H117" i="2"/>
  <c r="H111" i="2"/>
  <c r="H105" i="2"/>
  <c r="H99" i="2"/>
  <c r="L116" i="2"/>
  <c r="N116" i="2" s="1"/>
  <c r="O116" i="2" s="1"/>
  <c r="L80" i="2"/>
  <c r="N80" i="2" s="1"/>
  <c r="O80" i="2" s="1"/>
  <c r="L44" i="2"/>
  <c r="N44" i="2" s="1"/>
  <c r="O44" i="2" s="1"/>
  <c r="L22" i="2"/>
  <c r="N22" i="2" s="1"/>
  <c r="O22" i="2" s="1"/>
  <c r="U151" i="2"/>
  <c r="U148" i="2"/>
  <c r="U145" i="2"/>
  <c r="U142" i="2"/>
  <c r="U139" i="2"/>
  <c r="U136" i="2"/>
  <c r="U134" i="2"/>
  <c r="U132" i="2"/>
  <c r="U125" i="2"/>
  <c r="U123" i="2"/>
  <c r="U116" i="2"/>
  <c r="U114" i="2"/>
  <c r="U107" i="2"/>
  <c r="U105" i="2"/>
  <c r="U98" i="2"/>
  <c r="U96" i="2"/>
  <c r="U89" i="2"/>
  <c r="U87" i="2"/>
  <c r="U80" i="2"/>
  <c r="U78" i="2"/>
  <c r="U71" i="2"/>
  <c r="U69" i="2"/>
  <c r="U62" i="2"/>
  <c r="U60" i="2"/>
  <c r="U53" i="2"/>
  <c r="U51" i="2"/>
  <c r="U44" i="2"/>
  <c r="U42" i="2"/>
  <c r="U37" i="2"/>
  <c r="T35" i="2"/>
  <c r="T32" i="2"/>
  <c r="T23" i="2"/>
  <c r="T14" i="2"/>
  <c r="T28" i="2"/>
  <c r="U28" i="2"/>
  <c r="V28" i="2"/>
  <c r="T110" i="2"/>
  <c r="T83" i="2"/>
  <c r="T56" i="2"/>
  <c r="T10" i="2"/>
  <c r="U10" i="2"/>
  <c r="V10" i="2"/>
  <c r="V152" i="2"/>
  <c r="V149" i="2"/>
  <c r="V146" i="2"/>
  <c r="V143" i="2"/>
  <c r="V140" i="2"/>
  <c r="V137" i="2"/>
  <c r="T134" i="2"/>
  <c r="V129" i="2"/>
  <c r="T125" i="2"/>
  <c r="V120" i="2"/>
  <c r="T116" i="2"/>
  <c r="V111" i="2"/>
  <c r="T107" i="2"/>
  <c r="V102" i="2"/>
  <c r="T98" i="2"/>
  <c r="V93" i="2"/>
  <c r="T89" i="2"/>
  <c r="V84" i="2"/>
  <c r="T80" i="2"/>
  <c r="V75" i="2"/>
  <c r="T71" i="2"/>
  <c r="V66" i="2"/>
  <c r="T62" i="2"/>
  <c r="V57" i="2"/>
  <c r="T53" i="2"/>
  <c r="V48" i="2"/>
  <c r="T44" i="2"/>
  <c r="V39" i="2"/>
  <c r="T37" i="2"/>
  <c r="U34" i="2"/>
  <c r="U26" i="2"/>
  <c r="U17" i="2"/>
  <c r="T21" i="2"/>
  <c r="U21" i="2"/>
  <c r="T18" i="2"/>
  <c r="U18" i="2"/>
  <c r="T15" i="2"/>
  <c r="U15" i="2"/>
  <c r="T12" i="2"/>
  <c r="U12" i="2"/>
  <c r="U152" i="2"/>
  <c r="U149" i="2"/>
  <c r="U146" i="2"/>
  <c r="U143" i="2"/>
  <c r="U140" i="2"/>
  <c r="U137" i="2"/>
  <c r="U131" i="2"/>
  <c r="U129" i="2"/>
  <c r="U122" i="2"/>
  <c r="U120" i="2"/>
  <c r="U113" i="2"/>
  <c r="U111" i="2"/>
  <c r="U104" i="2"/>
  <c r="U102" i="2"/>
  <c r="U95" i="2"/>
  <c r="U93" i="2"/>
  <c r="U86" i="2"/>
  <c r="U84" i="2"/>
  <c r="U77" i="2"/>
  <c r="U75" i="2"/>
  <c r="U68" i="2"/>
  <c r="U66" i="2"/>
  <c r="U59" i="2"/>
  <c r="U57" i="2"/>
  <c r="U50" i="2"/>
  <c r="U48" i="2"/>
  <c r="U41" i="2"/>
  <c r="U39" i="2"/>
  <c r="T26" i="2"/>
  <c r="V21" i="2"/>
  <c r="T17" i="2"/>
  <c r="V12" i="2"/>
  <c r="T31" i="2"/>
  <c r="U31" i="2"/>
  <c r="V31" i="2"/>
  <c r="T25" i="2"/>
  <c r="U25" i="2"/>
  <c r="V25" i="2"/>
  <c r="X19" i="2"/>
  <c r="H19" i="2" s="1"/>
  <c r="T101" i="2"/>
  <c r="T92" i="2"/>
  <c r="T74" i="2"/>
  <c r="T65" i="2"/>
  <c r="T133" i="2"/>
  <c r="U133" i="2"/>
  <c r="T130" i="2"/>
  <c r="U130" i="2"/>
  <c r="T127" i="2"/>
  <c r="U127" i="2"/>
  <c r="T124" i="2"/>
  <c r="U124" i="2"/>
  <c r="T121" i="2"/>
  <c r="U121" i="2"/>
  <c r="T118" i="2"/>
  <c r="U118" i="2"/>
  <c r="T115" i="2"/>
  <c r="U115" i="2"/>
  <c r="T112" i="2"/>
  <c r="U112" i="2"/>
  <c r="T109" i="2"/>
  <c r="U109" i="2"/>
  <c r="T106" i="2"/>
  <c r="U106" i="2"/>
  <c r="T103" i="2"/>
  <c r="U103" i="2"/>
  <c r="T100" i="2"/>
  <c r="U100" i="2"/>
  <c r="T97" i="2"/>
  <c r="U97" i="2"/>
  <c r="T94" i="2"/>
  <c r="U94" i="2"/>
  <c r="T91" i="2"/>
  <c r="U91" i="2"/>
  <c r="T88" i="2"/>
  <c r="U88" i="2"/>
  <c r="T85" i="2"/>
  <c r="U85" i="2"/>
  <c r="T82" i="2"/>
  <c r="U82" i="2"/>
  <c r="T79" i="2"/>
  <c r="U79" i="2"/>
  <c r="T76" i="2"/>
  <c r="U76" i="2"/>
  <c r="T73" i="2"/>
  <c r="U73" i="2"/>
  <c r="T70" i="2"/>
  <c r="U70" i="2"/>
  <c r="T67" i="2"/>
  <c r="U67" i="2"/>
  <c r="T64" i="2"/>
  <c r="U64" i="2"/>
  <c r="T61" i="2"/>
  <c r="U61" i="2"/>
  <c r="T58" i="2"/>
  <c r="U58" i="2"/>
  <c r="T55" i="2"/>
  <c r="U55" i="2"/>
  <c r="T52" i="2"/>
  <c r="U52" i="2"/>
  <c r="T49" i="2"/>
  <c r="U49" i="2"/>
  <c r="T46" i="2"/>
  <c r="U46" i="2"/>
  <c r="T43" i="2"/>
  <c r="U43" i="2"/>
  <c r="T40" i="2"/>
  <c r="U40" i="2"/>
  <c r="T36" i="2"/>
  <c r="U36" i="2"/>
  <c r="T33" i="2"/>
  <c r="U33" i="2"/>
  <c r="T30" i="2"/>
  <c r="U30" i="2"/>
  <c r="T27" i="2"/>
  <c r="U27" i="2"/>
  <c r="T24" i="2"/>
  <c r="U24" i="2"/>
  <c r="V153" i="2"/>
  <c r="V150" i="2"/>
  <c r="V147" i="2"/>
  <c r="V144" i="2"/>
  <c r="V141" i="2"/>
  <c r="V138" i="2"/>
  <c r="V135" i="2"/>
  <c r="V133" i="2"/>
  <c r="T131" i="2"/>
  <c r="V126" i="2"/>
  <c r="V124" i="2"/>
  <c r="T122" i="2"/>
  <c r="V117" i="2"/>
  <c r="V115" i="2"/>
  <c r="T113" i="2"/>
  <c r="V108" i="2"/>
  <c r="V106" i="2"/>
  <c r="T104" i="2"/>
  <c r="V99" i="2"/>
  <c r="V97" i="2"/>
  <c r="T95" i="2"/>
  <c r="V90" i="2"/>
  <c r="V88" i="2"/>
  <c r="T86" i="2"/>
  <c r="V81" i="2"/>
  <c r="V79" i="2"/>
  <c r="T77" i="2"/>
  <c r="V72" i="2"/>
  <c r="V70" i="2"/>
  <c r="T68" i="2"/>
  <c r="V63" i="2"/>
  <c r="V61" i="2"/>
  <c r="T59" i="2"/>
  <c r="V54" i="2"/>
  <c r="V52" i="2"/>
  <c r="T50" i="2"/>
  <c r="V45" i="2"/>
  <c r="V43" i="2"/>
  <c r="T41" i="2"/>
  <c r="V38" i="2"/>
  <c r="V36" i="2"/>
  <c r="V33" i="2"/>
  <c r="U29" i="2"/>
  <c r="U20" i="2"/>
  <c r="U11" i="2"/>
  <c r="T22" i="2"/>
  <c r="U22" i="2"/>
  <c r="V22" i="2"/>
  <c r="T19" i="2"/>
  <c r="U19" i="2"/>
  <c r="V19" i="2"/>
  <c r="T16" i="2"/>
  <c r="U16" i="2"/>
  <c r="V16" i="2"/>
  <c r="T13" i="2"/>
  <c r="U13" i="2"/>
  <c r="V13" i="2"/>
  <c r="U128" i="2"/>
  <c r="U119" i="2"/>
  <c r="U110" i="2"/>
  <c r="U101" i="2"/>
  <c r="U92" i="2"/>
  <c r="U83" i="2"/>
  <c r="U74" i="2"/>
  <c r="U65" i="2"/>
  <c r="U56" i="2"/>
  <c r="U47" i="2"/>
  <c r="T29" i="2"/>
  <c r="V24" i="2"/>
  <c r="T20" i="2"/>
  <c r="V15" i="2"/>
  <c r="T11" i="2"/>
  <c r="H18" i="2"/>
  <c r="H148" i="2"/>
  <c r="H65" i="2"/>
  <c r="H59" i="2"/>
  <c r="H53" i="2"/>
  <c r="L159" i="2"/>
  <c r="N159" i="2" s="1"/>
  <c r="O159" i="2" s="1"/>
  <c r="L147" i="2"/>
  <c r="N147" i="2" s="1"/>
  <c r="O147" i="2" s="1"/>
  <c r="H129" i="2"/>
  <c r="G129" i="2"/>
  <c r="I129" i="2" s="1"/>
  <c r="J129" i="2" s="1"/>
  <c r="G163" i="2"/>
  <c r="I163" i="2" s="1"/>
  <c r="J163" i="2" s="1"/>
  <c r="K163" i="2"/>
  <c r="S163" i="2" s="1"/>
  <c r="H157" i="2"/>
  <c r="K157" i="2"/>
  <c r="S157" i="2" s="1"/>
  <c r="G151" i="2"/>
  <c r="I151" i="2" s="1"/>
  <c r="J151" i="2" s="1"/>
  <c r="K151" i="2"/>
  <c r="S151" i="2" s="1"/>
  <c r="G145" i="2"/>
  <c r="I145" i="2" s="1"/>
  <c r="J145" i="2" s="1"/>
  <c r="K145" i="2"/>
  <c r="S145" i="2" s="1"/>
  <c r="G21" i="2"/>
  <c r="I21" i="2" s="1"/>
  <c r="J21" i="2" s="1"/>
  <c r="K21" i="2"/>
  <c r="S21" i="2" s="1"/>
  <c r="G117" i="2"/>
  <c r="I117" i="2" s="1"/>
  <c r="J117" i="2" s="1"/>
  <c r="K10" i="2"/>
  <c r="S10" i="2" s="1"/>
  <c r="K123" i="2"/>
  <c r="S123" i="2" s="1"/>
  <c r="K165" i="2"/>
  <c r="S165" i="2" s="1"/>
  <c r="H78" i="2"/>
  <c r="H142" i="2"/>
  <c r="G139" i="2"/>
  <c r="I139" i="2" s="1"/>
  <c r="J139" i="2" s="1"/>
  <c r="K139" i="2"/>
  <c r="S139" i="2" s="1"/>
  <c r="G133" i="2"/>
  <c r="I133" i="2" s="1"/>
  <c r="J133" i="2" s="1"/>
  <c r="K133" i="2"/>
  <c r="S133" i="2" s="1"/>
  <c r="H130" i="2"/>
  <c r="K130" i="2"/>
  <c r="S130" i="2" s="1"/>
  <c r="G127" i="2"/>
  <c r="I127" i="2" s="1"/>
  <c r="J127" i="2" s="1"/>
  <c r="K127" i="2"/>
  <c r="S127" i="2" s="1"/>
  <c r="G121" i="2"/>
  <c r="I121" i="2" s="1"/>
  <c r="J121" i="2" s="1"/>
  <c r="K121" i="2"/>
  <c r="S121" i="2" s="1"/>
  <c r="G115" i="2"/>
  <c r="I115" i="2" s="1"/>
  <c r="J115" i="2" s="1"/>
  <c r="K115" i="2"/>
  <c r="S115" i="2" s="1"/>
  <c r="G109" i="2"/>
  <c r="I109" i="2" s="1"/>
  <c r="J109" i="2" s="1"/>
  <c r="K109" i="2"/>
  <c r="S109" i="2" s="1"/>
  <c r="G103" i="2"/>
  <c r="I103" i="2" s="1"/>
  <c r="J103" i="2" s="1"/>
  <c r="K103" i="2"/>
  <c r="S103" i="2" s="1"/>
  <c r="H100" i="2"/>
  <c r="K100" i="2"/>
  <c r="S100" i="2" s="1"/>
  <c r="G97" i="2"/>
  <c r="I97" i="2" s="1"/>
  <c r="J97" i="2" s="1"/>
  <c r="K97" i="2"/>
  <c r="S97" i="2" s="1"/>
  <c r="G91" i="2"/>
  <c r="I91" i="2" s="1"/>
  <c r="J91" i="2" s="1"/>
  <c r="K91" i="2"/>
  <c r="S91" i="2" s="1"/>
  <c r="G85" i="2"/>
  <c r="I85" i="2" s="1"/>
  <c r="J85" i="2" s="1"/>
  <c r="K85" i="2"/>
  <c r="S85" i="2" s="1"/>
  <c r="G79" i="2"/>
  <c r="I79" i="2" s="1"/>
  <c r="J79" i="2" s="1"/>
  <c r="K79" i="2"/>
  <c r="S79" i="2" s="1"/>
  <c r="G73" i="2"/>
  <c r="I73" i="2" s="1"/>
  <c r="J73" i="2" s="1"/>
  <c r="K73" i="2"/>
  <c r="S73" i="2" s="1"/>
  <c r="G67" i="2"/>
  <c r="I67" i="2" s="1"/>
  <c r="J67" i="2" s="1"/>
  <c r="K67" i="2"/>
  <c r="S67" i="2" s="1"/>
  <c r="G61" i="2"/>
  <c r="I61" i="2" s="1"/>
  <c r="J61" i="2" s="1"/>
  <c r="K61" i="2"/>
  <c r="S61" i="2" s="1"/>
  <c r="G55" i="2"/>
  <c r="I55" i="2" s="1"/>
  <c r="J55" i="2" s="1"/>
  <c r="K55" i="2"/>
  <c r="S55" i="2" s="1"/>
  <c r="G49" i="2"/>
  <c r="I49" i="2" s="1"/>
  <c r="J49" i="2" s="1"/>
  <c r="K49" i="2"/>
  <c r="S49" i="2" s="1"/>
  <c r="G43" i="2"/>
  <c r="I43" i="2" s="1"/>
  <c r="J43" i="2" s="1"/>
  <c r="K43" i="2"/>
  <c r="S43" i="2" s="1"/>
  <c r="G33" i="2"/>
  <c r="I33" i="2" s="1"/>
  <c r="J33" i="2" s="1"/>
  <c r="K33" i="2"/>
  <c r="S33" i="2" s="1"/>
  <c r="G27" i="2"/>
  <c r="I27" i="2" s="1"/>
  <c r="J27" i="2" s="1"/>
  <c r="K27" i="2"/>
  <c r="S27" i="2" s="1"/>
  <c r="H162" i="2"/>
  <c r="L162" i="2"/>
  <c r="N162" i="2" s="1"/>
  <c r="O162" i="2" s="1"/>
  <c r="G156" i="2"/>
  <c r="I156" i="2" s="1"/>
  <c r="J156" i="2" s="1"/>
  <c r="L156" i="2"/>
  <c r="N156" i="2" s="1"/>
  <c r="O156" i="2" s="1"/>
  <c r="G150" i="2"/>
  <c r="I150" i="2" s="1"/>
  <c r="J150" i="2" s="1"/>
  <c r="L150" i="2"/>
  <c r="N150" i="2" s="1"/>
  <c r="O150" i="2" s="1"/>
  <c r="G144" i="2"/>
  <c r="I144" i="2" s="1"/>
  <c r="J144" i="2" s="1"/>
  <c r="L144" i="2"/>
  <c r="N144" i="2" s="1"/>
  <c r="O144" i="2" s="1"/>
  <c r="G138" i="2"/>
  <c r="I138" i="2" s="1"/>
  <c r="J138" i="2" s="1"/>
  <c r="L138" i="2"/>
  <c r="N138" i="2" s="1"/>
  <c r="O138" i="2" s="1"/>
  <c r="G132" i="2"/>
  <c r="I132" i="2" s="1"/>
  <c r="J132" i="2" s="1"/>
  <c r="L132" i="2"/>
  <c r="N132" i="2" s="1"/>
  <c r="O132" i="2" s="1"/>
  <c r="G126" i="2"/>
  <c r="I126" i="2" s="1"/>
  <c r="J126" i="2" s="1"/>
  <c r="L126" i="2"/>
  <c r="N126" i="2" s="1"/>
  <c r="O126" i="2" s="1"/>
  <c r="G120" i="2"/>
  <c r="I120" i="2" s="1"/>
  <c r="J120" i="2" s="1"/>
  <c r="L120" i="2"/>
  <c r="N120" i="2" s="1"/>
  <c r="O120" i="2" s="1"/>
  <c r="G114" i="2"/>
  <c r="I114" i="2" s="1"/>
  <c r="J114" i="2" s="1"/>
  <c r="L114" i="2"/>
  <c r="N114" i="2" s="1"/>
  <c r="O114" i="2" s="1"/>
  <c r="G108" i="2"/>
  <c r="I108" i="2" s="1"/>
  <c r="J108" i="2" s="1"/>
  <c r="L108" i="2"/>
  <c r="N108" i="2" s="1"/>
  <c r="O108" i="2" s="1"/>
  <c r="G102" i="2"/>
  <c r="I102" i="2" s="1"/>
  <c r="J102" i="2" s="1"/>
  <c r="L102" i="2"/>
  <c r="N102" i="2" s="1"/>
  <c r="O102" i="2" s="1"/>
  <c r="G96" i="2"/>
  <c r="I96" i="2" s="1"/>
  <c r="J96" i="2" s="1"/>
  <c r="L96" i="2"/>
  <c r="N96" i="2" s="1"/>
  <c r="O96" i="2" s="1"/>
  <c r="H90" i="2"/>
  <c r="L90" i="2"/>
  <c r="N90" i="2" s="1"/>
  <c r="O90" i="2" s="1"/>
  <c r="H84" i="2"/>
  <c r="L84" i="2"/>
  <c r="N84" i="2" s="1"/>
  <c r="O84" i="2" s="1"/>
  <c r="G78" i="2"/>
  <c r="I78" i="2" s="1"/>
  <c r="J78" i="2" s="1"/>
  <c r="L72" i="2"/>
  <c r="N72" i="2" s="1"/>
  <c r="O72" i="2" s="1"/>
  <c r="L66" i="2"/>
  <c r="N66" i="2" s="1"/>
  <c r="O66" i="2" s="1"/>
  <c r="L60" i="2"/>
  <c r="N60" i="2" s="1"/>
  <c r="O60" i="2" s="1"/>
  <c r="L54" i="2"/>
  <c r="N54" i="2" s="1"/>
  <c r="O54" i="2" s="1"/>
  <c r="L48" i="2"/>
  <c r="N48" i="2" s="1"/>
  <c r="O48" i="2" s="1"/>
  <c r="L42" i="2"/>
  <c r="N42" i="2" s="1"/>
  <c r="O42" i="2" s="1"/>
  <c r="L38" i="2"/>
  <c r="N38" i="2" s="1"/>
  <c r="O38" i="2" s="1"/>
  <c r="L32" i="2"/>
  <c r="N32" i="2" s="1"/>
  <c r="O32" i="2" s="1"/>
  <c r="L26" i="2"/>
  <c r="N26" i="2" s="1"/>
  <c r="O26" i="2" s="1"/>
  <c r="L20" i="2"/>
  <c r="N20" i="2" s="1"/>
  <c r="O20" i="2" s="1"/>
  <c r="L14" i="2"/>
  <c r="N14" i="2" s="1"/>
  <c r="O14" i="2" s="1"/>
  <c r="G81" i="2"/>
  <c r="I81" i="2" s="1"/>
  <c r="J81" i="2" s="1"/>
  <c r="K153" i="2"/>
  <c r="S153" i="2" s="1"/>
  <c r="K117" i="2"/>
  <c r="S117" i="2" s="1"/>
  <c r="H93" i="2"/>
  <c r="G93" i="2"/>
  <c r="I93" i="2" s="1"/>
  <c r="J93" i="2" s="1"/>
  <c r="K129" i="2"/>
  <c r="S129" i="2" s="1"/>
  <c r="G161" i="2"/>
  <c r="I161" i="2" s="1"/>
  <c r="J161" i="2" s="1"/>
  <c r="K161" i="2"/>
  <c r="S161" i="2" s="1"/>
  <c r="G155" i="2"/>
  <c r="I155" i="2" s="1"/>
  <c r="J155" i="2" s="1"/>
  <c r="K155" i="2"/>
  <c r="S155" i="2" s="1"/>
  <c r="H149" i="2"/>
  <c r="K149" i="2"/>
  <c r="S149" i="2" s="1"/>
  <c r="G143" i="2"/>
  <c r="I143" i="2" s="1"/>
  <c r="J143" i="2" s="1"/>
  <c r="K143" i="2"/>
  <c r="S143" i="2" s="1"/>
  <c r="L71" i="2"/>
  <c r="N71" i="2" s="1"/>
  <c r="O71" i="2" s="1"/>
  <c r="L59" i="2"/>
  <c r="N59" i="2" s="1"/>
  <c r="O59" i="2" s="1"/>
  <c r="L53" i="2"/>
  <c r="N53" i="2" s="1"/>
  <c r="O53" i="2" s="1"/>
  <c r="L41" i="2"/>
  <c r="N41" i="2" s="1"/>
  <c r="O41" i="2" s="1"/>
  <c r="L37" i="2"/>
  <c r="N37" i="2" s="1"/>
  <c r="O37" i="2" s="1"/>
  <c r="L25" i="2"/>
  <c r="N25" i="2" s="1"/>
  <c r="O25" i="2" s="1"/>
  <c r="L19" i="2"/>
  <c r="N19" i="2" s="1"/>
  <c r="O19" i="2" s="1"/>
  <c r="G59" i="2"/>
  <c r="I59" i="2" s="1"/>
  <c r="J59" i="2" s="1"/>
  <c r="K111" i="2"/>
  <c r="S111" i="2" s="1"/>
  <c r="G137" i="2"/>
  <c r="I137" i="2" s="1"/>
  <c r="J137" i="2" s="1"/>
  <c r="K137" i="2"/>
  <c r="S137" i="2" s="1"/>
  <c r="G131" i="2"/>
  <c r="I131" i="2" s="1"/>
  <c r="J131" i="2" s="1"/>
  <c r="K131" i="2"/>
  <c r="S131" i="2" s="1"/>
  <c r="G125" i="2"/>
  <c r="I125" i="2" s="1"/>
  <c r="J125" i="2" s="1"/>
  <c r="K125" i="2"/>
  <c r="S125" i="2" s="1"/>
  <c r="G119" i="2"/>
  <c r="I119" i="2" s="1"/>
  <c r="J119" i="2" s="1"/>
  <c r="K119" i="2"/>
  <c r="S119" i="2" s="1"/>
  <c r="G113" i="2"/>
  <c r="I113" i="2" s="1"/>
  <c r="J113" i="2" s="1"/>
  <c r="K113" i="2"/>
  <c r="S113" i="2" s="1"/>
  <c r="G107" i="2"/>
  <c r="I107" i="2" s="1"/>
  <c r="J107" i="2" s="1"/>
  <c r="K107" i="2"/>
  <c r="S107" i="2" s="1"/>
  <c r="G101" i="2"/>
  <c r="I101" i="2" s="1"/>
  <c r="J101" i="2" s="1"/>
  <c r="K101" i="2"/>
  <c r="S101" i="2" s="1"/>
  <c r="G95" i="2"/>
  <c r="I95" i="2" s="1"/>
  <c r="J95" i="2" s="1"/>
  <c r="K95" i="2"/>
  <c r="S95" i="2" s="1"/>
  <c r="G89" i="2"/>
  <c r="I89" i="2" s="1"/>
  <c r="J89" i="2" s="1"/>
  <c r="K89" i="2"/>
  <c r="S89" i="2" s="1"/>
  <c r="G83" i="2"/>
  <c r="I83" i="2" s="1"/>
  <c r="J83" i="2" s="1"/>
  <c r="K83" i="2"/>
  <c r="S83" i="2" s="1"/>
  <c r="G77" i="2"/>
  <c r="I77" i="2" s="1"/>
  <c r="J77" i="2" s="1"/>
  <c r="K77" i="2"/>
  <c r="S77" i="2" s="1"/>
  <c r="K65" i="2"/>
  <c r="S65" i="2" s="1"/>
  <c r="G65" i="2"/>
  <c r="I65" i="2" s="1"/>
  <c r="J65" i="2" s="1"/>
  <c r="K47" i="2"/>
  <c r="S47" i="2" s="1"/>
  <c r="G47" i="2"/>
  <c r="I47" i="2" s="1"/>
  <c r="J47" i="2" s="1"/>
  <c r="G31" i="2"/>
  <c r="I31" i="2" s="1"/>
  <c r="J31" i="2" s="1"/>
  <c r="K31" i="2"/>
  <c r="S31" i="2" s="1"/>
  <c r="G166" i="2"/>
  <c r="I166" i="2" s="1"/>
  <c r="J166" i="2" s="1"/>
  <c r="L166" i="2"/>
  <c r="N166" i="2" s="1"/>
  <c r="O166" i="2" s="1"/>
  <c r="G160" i="2"/>
  <c r="I160" i="2" s="1"/>
  <c r="J160" i="2" s="1"/>
  <c r="L160" i="2"/>
  <c r="N160" i="2" s="1"/>
  <c r="O160" i="2" s="1"/>
  <c r="G154" i="2"/>
  <c r="I154" i="2" s="1"/>
  <c r="J154" i="2" s="1"/>
  <c r="L154" i="2"/>
  <c r="N154" i="2" s="1"/>
  <c r="O154" i="2" s="1"/>
  <c r="G148" i="2"/>
  <c r="I148" i="2" s="1"/>
  <c r="J148" i="2" s="1"/>
  <c r="L148" i="2"/>
  <c r="N148" i="2" s="1"/>
  <c r="O148" i="2" s="1"/>
  <c r="G142" i="2"/>
  <c r="I142" i="2" s="1"/>
  <c r="J142" i="2" s="1"/>
  <c r="L142" i="2"/>
  <c r="N142" i="2" s="1"/>
  <c r="O142" i="2" s="1"/>
  <c r="L136" i="2"/>
  <c r="N136" i="2" s="1"/>
  <c r="O136" i="2" s="1"/>
  <c r="G130" i="2"/>
  <c r="I130" i="2" s="1"/>
  <c r="J130" i="2" s="1"/>
  <c r="G124" i="2"/>
  <c r="I124" i="2" s="1"/>
  <c r="J124" i="2" s="1"/>
  <c r="L124" i="2"/>
  <c r="N124" i="2" s="1"/>
  <c r="O124" i="2" s="1"/>
  <c r="L118" i="2"/>
  <c r="N118" i="2" s="1"/>
  <c r="O118" i="2" s="1"/>
  <c r="G112" i="2"/>
  <c r="I112" i="2" s="1"/>
  <c r="J112" i="2" s="1"/>
  <c r="L112" i="2"/>
  <c r="N112" i="2" s="1"/>
  <c r="O112" i="2" s="1"/>
  <c r="G106" i="2"/>
  <c r="I106" i="2" s="1"/>
  <c r="J106" i="2" s="1"/>
  <c r="L106" i="2"/>
  <c r="N106" i="2" s="1"/>
  <c r="O106" i="2" s="1"/>
  <c r="G100" i="2"/>
  <c r="I100" i="2" s="1"/>
  <c r="J100" i="2" s="1"/>
  <c r="G94" i="2"/>
  <c r="I94" i="2" s="1"/>
  <c r="J94" i="2" s="1"/>
  <c r="L94" i="2"/>
  <c r="N94" i="2" s="1"/>
  <c r="O94" i="2" s="1"/>
  <c r="G88" i="2"/>
  <c r="I88" i="2" s="1"/>
  <c r="J88" i="2" s="1"/>
  <c r="L88" i="2"/>
  <c r="N88" i="2" s="1"/>
  <c r="O88" i="2" s="1"/>
  <c r="G82" i="2"/>
  <c r="I82" i="2" s="1"/>
  <c r="J82" i="2" s="1"/>
  <c r="L82" i="2"/>
  <c r="N82" i="2" s="1"/>
  <c r="O82" i="2" s="1"/>
  <c r="G76" i="2"/>
  <c r="I76" i="2" s="1"/>
  <c r="J76" i="2" s="1"/>
  <c r="L76" i="2"/>
  <c r="N76" i="2" s="1"/>
  <c r="O76" i="2" s="1"/>
  <c r="L70" i="2"/>
  <c r="N70" i="2" s="1"/>
  <c r="O70" i="2" s="1"/>
  <c r="G64" i="2"/>
  <c r="I64" i="2" s="1"/>
  <c r="J64" i="2" s="1"/>
  <c r="L64" i="2"/>
  <c r="N64" i="2" s="1"/>
  <c r="O64" i="2" s="1"/>
  <c r="G58" i="2"/>
  <c r="I58" i="2" s="1"/>
  <c r="J58" i="2" s="1"/>
  <c r="L58" i="2"/>
  <c r="N58" i="2" s="1"/>
  <c r="O58" i="2" s="1"/>
  <c r="G52" i="2"/>
  <c r="I52" i="2" s="1"/>
  <c r="J52" i="2" s="1"/>
  <c r="L52" i="2"/>
  <c r="N52" i="2" s="1"/>
  <c r="O52" i="2" s="1"/>
  <c r="G46" i="2"/>
  <c r="I46" i="2" s="1"/>
  <c r="J46" i="2" s="1"/>
  <c r="L46" i="2"/>
  <c r="N46" i="2" s="1"/>
  <c r="O46" i="2" s="1"/>
  <c r="H40" i="2"/>
  <c r="L40" i="2"/>
  <c r="N40" i="2" s="1"/>
  <c r="O40" i="2" s="1"/>
  <c r="G36" i="2"/>
  <c r="I36" i="2" s="1"/>
  <c r="J36" i="2" s="1"/>
  <c r="L36" i="2"/>
  <c r="N36" i="2" s="1"/>
  <c r="O36" i="2" s="1"/>
  <c r="G30" i="2"/>
  <c r="I30" i="2" s="1"/>
  <c r="J30" i="2" s="1"/>
  <c r="L30" i="2"/>
  <c r="N30" i="2" s="1"/>
  <c r="O30" i="2" s="1"/>
  <c r="G24" i="2"/>
  <c r="I24" i="2" s="1"/>
  <c r="J24" i="2" s="1"/>
  <c r="L24" i="2"/>
  <c r="N24" i="2" s="1"/>
  <c r="O24" i="2" s="1"/>
  <c r="G18" i="2"/>
  <c r="I18" i="2" s="1"/>
  <c r="J18" i="2" s="1"/>
  <c r="L18" i="2"/>
  <c r="N18" i="2" s="1"/>
  <c r="O18" i="2" s="1"/>
  <c r="G12" i="2"/>
  <c r="I12" i="2" s="1"/>
  <c r="J12" i="2" s="1"/>
  <c r="L12" i="2"/>
  <c r="N12" i="2" s="1"/>
  <c r="O12" i="2" s="1"/>
  <c r="G41" i="2"/>
  <c r="I41" i="2" s="1"/>
  <c r="J41" i="2" s="1"/>
  <c r="K141" i="2"/>
  <c r="S141" i="2" s="1"/>
  <c r="K105" i="2"/>
  <c r="S105" i="2" s="1"/>
  <c r="L93" i="2"/>
  <c r="N93" i="2" s="1"/>
  <c r="O93" i="2" s="1"/>
  <c r="L87" i="2"/>
  <c r="N87" i="2" s="1"/>
  <c r="O87" i="2" s="1"/>
  <c r="L81" i="2"/>
  <c r="N81" i="2" s="1"/>
  <c r="O81" i="2" s="1"/>
  <c r="L75" i="2"/>
  <c r="N75" i="2" s="1"/>
  <c r="O75" i="2" s="1"/>
  <c r="L69" i="2"/>
  <c r="N69" i="2" s="1"/>
  <c r="O69" i="2" s="1"/>
  <c r="L63" i="2"/>
  <c r="N63" i="2" s="1"/>
  <c r="O63" i="2" s="1"/>
  <c r="L57" i="2"/>
  <c r="N57" i="2" s="1"/>
  <c r="O57" i="2" s="1"/>
  <c r="L51" i="2"/>
  <c r="N51" i="2" s="1"/>
  <c r="O51" i="2" s="1"/>
  <c r="L45" i="2"/>
  <c r="N45" i="2" s="1"/>
  <c r="O45" i="2" s="1"/>
  <c r="L39" i="2"/>
  <c r="N39" i="2" s="1"/>
  <c r="O39" i="2" s="1"/>
  <c r="L35" i="2"/>
  <c r="N35" i="2" s="1"/>
  <c r="O35" i="2" s="1"/>
  <c r="L29" i="2"/>
  <c r="N29" i="2" s="1"/>
  <c r="O29" i="2" s="1"/>
  <c r="L23" i="2"/>
  <c r="N23" i="2" s="1"/>
  <c r="O23" i="2" s="1"/>
  <c r="L17" i="2"/>
  <c r="N17" i="2" s="1"/>
  <c r="O17" i="2" s="1"/>
  <c r="G25" i="2"/>
  <c r="I25" i="2" s="1"/>
  <c r="J25" i="2" s="1"/>
  <c r="K135" i="2"/>
  <c r="S135" i="2" s="1"/>
  <c r="K99" i="2"/>
  <c r="S99" i="2" s="1"/>
  <c r="G11" i="2"/>
  <c r="I11" i="2" s="1"/>
  <c r="J11" i="2" s="1"/>
  <c r="G147" i="2"/>
  <c r="I147" i="2" s="1"/>
  <c r="J147" i="2" s="1"/>
  <c r="G111" i="2"/>
  <c r="I111" i="2" s="1"/>
  <c r="J111" i="2" s="1"/>
  <c r="G75" i="2"/>
  <c r="I75" i="2" s="1"/>
  <c r="J75" i="2" s="1"/>
  <c r="G57" i="2"/>
  <c r="I57" i="2" s="1"/>
  <c r="J57" i="2" s="1"/>
  <c r="G39" i="2"/>
  <c r="I39" i="2" s="1"/>
  <c r="J39" i="2" s="1"/>
  <c r="G23" i="2"/>
  <c r="I23" i="2" s="1"/>
  <c r="J23" i="2" s="1"/>
  <c r="G164" i="2"/>
  <c r="I164" i="2" s="1"/>
  <c r="J164" i="2" s="1"/>
  <c r="H158" i="2"/>
  <c r="G152" i="2"/>
  <c r="I152" i="2" s="1"/>
  <c r="J152" i="2" s="1"/>
  <c r="G146" i="2"/>
  <c r="I146" i="2" s="1"/>
  <c r="J146" i="2" s="1"/>
  <c r="G140" i="2"/>
  <c r="I140" i="2" s="1"/>
  <c r="J140" i="2" s="1"/>
  <c r="G134" i="2"/>
  <c r="I134" i="2" s="1"/>
  <c r="J134" i="2" s="1"/>
  <c r="G128" i="2"/>
  <c r="I128" i="2" s="1"/>
  <c r="J128" i="2" s="1"/>
  <c r="G122" i="2"/>
  <c r="I122" i="2" s="1"/>
  <c r="J122" i="2" s="1"/>
  <c r="G116" i="2"/>
  <c r="I116" i="2" s="1"/>
  <c r="J116" i="2" s="1"/>
  <c r="G110" i="2"/>
  <c r="I110" i="2" s="1"/>
  <c r="J110" i="2" s="1"/>
  <c r="G104" i="2"/>
  <c r="I104" i="2" s="1"/>
  <c r="J104" i="2" s="1"/>
  <c r="G98" i="2"/>
  <c r="I98" i="2" s="1"/>
  <c r="J98" i="2" s="1"/>
  <c r="G92" i="2"/>
  <c r="I92" i="2" s="1"/>
  <c r="J92" i="2" s="1"/>
  <c r="G86" i="2"/>
  <c r="I86" i="2" s="1"/>
  <c r="J86" i="2" s="1"/>
  <c r="G80" i="2"/>
  <c r="I80" i="2" s="1"/>
  <c r="J80" i="2" s="1"/>
  <c r="G74" i="2"/>
  <c r="I74" i="2" s="1"/>
  <c r="J74" i="2" s="1"/>
  <c r="G68" i="2"/>
  <c r="I68" i="2" s="1"/>
  <c r="J68" i="2" s="1"/>
  <c r="G62" i="2"/>
  <c r="I62" i="2" s="1"/>
  <c r="J62" i="2" s="1"/>
  <c r="G56" i="2"/>
  <c r="I56" i="2" s="1"/>
  <c r="J56" i="2" s="1"/>
  <c r="G50" i="2"/>
  <c r="I50" i="2" s="1"/>
  <c r="J50" i="2" s="1"/>
  <c r="G44" i="2"/>
  <c r="I44" i="2" s="1"/>
  <c r="J44" i="2" s="1"/>
  <c r="G34" i="2"/>
  <c r="I34" i="2" s="1"/>
  <c r="J34" i="2" s="1"/>
  <c r="G28" i="2"/>
  <c r="I28" i="2" s="1"/>
  <c r="J28" i="2" s="1"/>
  <c r="G16" i="2"/>
  <c r="I16" i="2" s="1"/>
  <c r="J16" i="2" s="1"/>
  <c r="H155" i="2"/>
  <c r="G141" i="2"/>
  <c r="I141" i="2" s="1"/>
  <c r="J141" i="2" s="1"/>
  <c r="G105" i="2"/>
  <c r="I105" i="2" s="1"/>
  <c r="J105" i="2" s="1"/>
  <c r="G71" i="2"/>
  <c r="I71" i="2" s="1"/>
  <c r="J71" i="2" s="1"/>
  <c r="G53" i="2"/>
  <c r="I53" i="2" s="1"/>
  <c r="J53" i="2" s="1"/>
  <c r="G37" i="2"/>
  <c r="I37" i="2" s="1"/>
  <c r="J37" i="2" s="1"/>
  <c r="G19" i="2"/>
  <c r="K13" i="2"/>
  <c r="S13" i="2" s="1"/>
  <c r="L78" i="2"/>
  <c r="N78" i="2" s="1"/>
  <c r="O78" i="2" s="1"/>
  <c r="H163" i="2"/>
  <c r="H159" i="2"/>
  <c r="G135" i="2"/>
  <c r="I135" i="2" s="1"/>
  <c r="J135" i="2" s="1"/>
  <c r="G99" i="2"/>
  <c r="I99" i="2" s="1"/>
  <c r="J99" i="2" s="1"/>
  <c r="G69" i="2"/>
  <c r="I69" i="2" s="1"/>
  <c r="J69" i="2" s="1"/>
  <c r="G51" i="2"/>
  <c r="I51" i="2" s="1"/>
  <c r="J51" i="2" s="1"/>
  <c r="G35" i="2"/>
  <c r="I35" i="2" s="1"/>
  <c r="J35" i="2" s="1"/>
  <c r="G17" i="2"/>
  <c r="I17" i="2" s="1"/>
  <c r="J17" i="2" s="1"/>
  <c r="K15" i="2"/>
  <c r="S15" i="2" s="1"/>
  <c r="G72" i="2"/>
  <c r="I72" i="2" s="1"/>
  <c r="J72" i="2" s="1"/>
  <c r="G66" i="2"/>
  <c r="I66" i="2" s="1"/>
  <c r="J66" i="2" s="1"/>
  <c r="G60" i="2"/>
  <c r="I60" i="2" s="1"/>
  <c r="J60" i="2" s="1"/>
  <c r="G54" i="2"/>
  <c r="I54" i="2" s="1"/>
  <c r="J54" i="2" s="1"/>
  <c r="G48" i="2"/>
  <c r="I48" i="2" s="1"/>
  <c r="J48" i="2" s="1"/>
  <c r="G42" i="2"/>
  <c r="I42" i="2" s="1"/>
  <c r="J42" i="2" s="1"/>
  <c r="G38" i="2"/>
  <c r="I38" i="2" s="1"/>
  <c r="J38" i="2" s="1"/>
  <c r="G32" i="2"/>
  <c r="I32" i="2" s="1"/>
  <c r="J32" i="2" s="1"/>
  <c r="G26" i="2"/>
  <c r="I26" i="2" s="1"/>
  <c r="J26" i="2" s="1"/>
  <c r="G20" i="2"/>
  <c r="I20" i="2" s="1"/>
  <c r="J20" i="2" s="1"/>
  <c r="G14" i="2"/>
  <c r="I14" i="2" s="1"/>
  <c r="J14" i="2" s="1"/>
  <c r="G165" i="2"/>
  <c r="I165" i="2" s="1"/>
  <c r="J165" i="2" s="1"/>
  <c r="G159" i="2"/>
  <c r="I159" i="2" s="1"/>
  <c r="J159" i="2" s="1"/>
  <c r="G123" i="2"/>
  <c r="I123" i="2" s="1"/>
  <c r="J123" i="2" s="1"/>
  <c r="G87" i="2"/>
  <c r="I87" i="2" s="1"/>
  <c r="J87" i="2" s="1"/>
  <c r="G63" i="2"/>
  <c r="I63" i="2" s="1"/>
  <c r="J63" i="2" s="1"/>
  <c r="G45" i="2"/>
  <c r="I45" i="2" s="1"/>
  <c r="J45" i="2" s="1"/>
  <c r="G29" i="2"/>
  <c r="I29" i="2" s="1"/>
  <c r="J29" i="2" s="1"/>
  <c r="L11" i="2"/>
  <c r="N11" i="2" s="1"/>
  <c r="O11" i="2" s="1"/>
  <c r="G22" i="2"/>
  <c r="I22" i="2" s="1"/>
  <c r="J22" i="2" s="1"/>
  <c r="H131" i="2"/>
  <c r="H137" i="2"/>
  <c r="H95" i="2"/>
  <c r="H77" i="2"/>
  <c r="H156" i="2"/>
  <c r="H160" i="2"/>
  <c r="H164" i="2"/>
  <c r="G158" i="2"/>
  <c r="I158" i="2" s="1"/>
  <c r="J158" i="2" s="1"/>
  <c r="H107" i="2"/>
  <c r="H136" i="2"/>
  <c r="H118" i="2"/>
  <c r="G157" i="2"/>
  <c r="I157" i="2" s="1"/>
  <c r="J157" i="2" s="1"/>
  <c r="H125" i="2"/>
  <c r="H57" i="2"/>
  <c r="H161" i="2"/>
  <c r="G162" i="2"/>
  <c r="I162" i="2" s="1"/>
  <c r="J162" i="2" s="1"/>
  <c r="G90" i="2"/>
  <c r="I90" i="2" s="1"/>
  <c r="J90" i="2" s="1"/>
  <c r="G84" i="2"/>
  <c r="I84" i="2" s="1"/>
  <c r="J84" i="2" s="1"/>
  <c r="H154" i="2"/>
  <c r="H166" i="2"/>
  <c r="G149" i="2"/>
  <c r="I149" i="2" s="1"/>
  <c r="J149" i="2" s="1"/>
  <c r="G136" i="2"/>
  <c r="I136" i="2" s="1"/>
  <c r="J136" i="2" s="1"/>
  <c r="G118" i="2"/>
  <c r="I118" i="2" s="1"/>
  <c r="J118" i="2" s="1"/>
  <c r="G70" i="2"/>
  <c r="I70" i="2" s="1"/>
  <c r="J70" i="2" s="1"/>
  <c r="G40" i="2"/>
  <c r="I40" i="2" s="1"/>
  <c r="J40" i="2" s="1"/>
  <c r="H147" i="2"/>
  <c r="H45" i="2"/>
  <c r="H37" i="2"/>
  <c r="H35" i="2"/>
  <c r="H63" i="2"/>
  <c r="H11" i="2"/>
  <c r="H110" i="2"/>
  <c r="H92" i="2"/>
  <c r="H50" i="2"/>
  <c r="H34" i="2"/>
  <c r="H16" i="2"/>
  <c r="H67" i="2"/>
  <c r="H79" i="2"/>
  <c r="H29" i="2"/>
  <c r="H85" i="2"/>
  <c r="H14" i="2"/>
  <c r="H43" i="2"/>
  <c r="H66" i="2"/>
  <c r="H60" i="2"/>
  <c r="H38" i="2"/>
  <c r="H20" i="2"/>
  <c r="H61" i="2"/>
  <c r="H27" i="2"/>
  <c r="H31" i="2"/>
  <c r="H48" i="2"/>
  <c r="H153" i="2"/>
  <c r="H72" i="2"/>
  <c r="H32" i="2"/>
  <c r="H12" i="2"/>
  <c r="H13" i="2"/>
  <c r="I13" i="2"/>
  <c r="J13" i="2" s="1"/>
  <c r="H22" i="2"/>
  <c r="H28" i="2"/>
  <c r="H44" i="2"/>
  <c r="H21" i="2"/>
  <c r="H52" i="2"/>
  <c r="H55" i="2"/>
  <c r="H62" i="2"/>
  <c r="H23" i="2"/>
  <c r="H25" i="2"/>
  <c r="H26" i="2"/>
  <c r="H39" i="2"/>
  <c r="H41" i="2"/>
  <c r="H42" i="2"/>
  <c r="H58" i="2"/>
  <c r="H73" i="2"/>
  <c r="H76" i="2"/>
  <c r="H86" i="2"/>
  <c r="H10" i="2"/>
  <c r="H15" i="2"/>
  <c r="H33" i="2"/>
  <c r="H49" i="2"/>
  <c r="H51" i="2"/>
  <c r="H54" i="2"/>
  <c r="H68" i="2"/>
  <c r="H56" i="2"/>
  <c r="H69" i="2"/>
  <c r="H81" i="2"/>
  <c r="H75" i="2"/>
  <c r="H102" i="2"/>
  <c r="H109" i="2"/>
  <c r="H120" i="2"/>
  <c r="H80" i="2"/>
  <c r="H87" i="2"/>
  <c r="H74" i="2"/>
  <c r="H140" i="2"/>
  <c r="H98" i="2"/>
  <c r="H116" i="2"/>
  <c r="H133" i="2"/>
  <c r="H151" i="2"/>
  <c r="H97" i="2"/>
  <c r="H108" i="2"/>
  <c r="H115" i="2"/>
  <c r="H134" i="2"/>
  <c r="H152" i="2"/>
  <c r="H104" i="2"/>
  <c r="H122" i="2"/>
  <c r="H127" i="2"/>
  <c r="H145" i="2"/>
  <c r="H91" i="2"/>
  <c r="H96" i="2"/>
  <c r="H101" i="2"/>
  <c r="H103" i="2"/>
  <c r="H114" i="2"/>
  <c r="H119" i="2"/>
  <c r="H121" i="2"/>
  <c r="H128" i="2"/>
  <c r="H146" i="2"/>
  <c r="H139" i="2"/>
  <c r="H126" i="2"/>
  <c r="H132" i="2"/>
  <c r="H138" i="2"/>
  <c r="H144" i="2"/>
  <c r="H150" i="2"/>
  <c r="L165" i="2" l="1"/>
  <c r="N165" i="2" s="1"/>
  <c r="O165" i="2" s="1"/>
  <c r="L97" i="2"/>
  <c r="N97" i="2" s="1"/>
  <c r="O97" i="2" s="1"/>
  <c r="M19" i="2"/>
  <c r="R19" i="2" s="1"/>
  <c r="M165" i="2"/>
  <c r="R165" i="2" s="1"/>
  <c r="M97" i="2"/>
  <c r="R97" i="2" s="1"/>
  <c r="L89" i="2"/>
  <c r="N89" i="2" s="1"/>
  <c r="O89" i="2" s="1"/>
  <c r="M89" i="2"/>
  <c r="R89" i="2" s="1"/>
  <c r="L49" i="2"/>
  <c r="N49" i="2" s="1"/>
  <c r="O49" i="2" s="1"/>
  <c r="M49" i="2"/>
  <c r="R49" i="2" s="1"/>
  <c r="L67" i="2"/>
  <c r="N67" i="2" s="1"/>
  <c r="O67" i="2" s="1"/>
  <c r="M67" i="2"/>
  <c r="R67" i="2" s="1"/>
  <c r="L85" i="2"/>
  <c r="N85" i="2" s="1"/>
  <c r="O85" i="2" s="1"/>
  <c r="M85" i="2"/>
  <c r="R85" i="2" s="1"/>
  <c r="L115" i="2"/>
  <c r="N115" i="2" s="1"/>
  <c r="O115" i="2" s="1"/>
  <c r="M115" i="2"/>
  <c r="R115" i="2" s="1"/>
  <c r="L13" i="2"/>
  <c r="N13" i="2" s="1"/>
  <c r="O13" i="2" s="1"/>
  <c r="M13" i="2"/>
  <c r="R13" i="2" s="1"/>
  <c r="L65" i="2"/>
  <c r="N65" i="2" s="1"/>
  <c r="O65" i="2" s="1"/>
  <c r="M65" i="2"/>
  <c r="R65" i="2" s="1"/>
  <c r="L155" i="2"/>
  <c r="N155" i="2" s="1"/>
  <c r="O155" i="2" s="1"/>
  <c r="M155" i="2"/>
  <c r="R155" i="2" s="1"/>
  <c r="L21" i="2"/>
  <c r="N21" i="2" s="1"/>
  <c r="O21" i="2" s="1"/>
  <c r="M21" i="2"/>
  <c r="R21" i="2" s="1"/>
  <c r="L157" i="2"/>
  <c r="N157" i="2" s="1"/>
  <c r="O157" i="2" s="1"/>
  <c r="M157" i="2"/>
  <c r="R157" i="2" s="1"/>
  <c r="L135" i="2"/>
  <c r="N135" i="2" s="1"/>
  <c r="O135" i="2" s="1"/>
  <c r="M135" i="2"/>
  <c r="R135" i="2" s="1"/>
  <c r="L107" i="2"/>
  <c r="N107" i="2" s="1"/>
  <c r="O107" i="2" s="1"/>
  <c r="M107" i="2"/>
  <c r="R107" i="2" s="1"/>
  <c r="L125" i="2"/>
  <c r="N125" i="2" s="1"/>
  <c r="O125" i="2" s="1"/>
  <c r="M125" i="2"/>
  <c r="R125" i="2" s="1"/>
  <c r="L111" i="2"/>
  <c r="N111" i="2" s="1"/>
  <c r="O111" i="2" s="1"/>
  <c r="M111" i="2"/>
  <c r="R111" i="2" s="1"/>
  <c r="L33" i="2"/>
  <c r="N33" i="2" s="1"/>
  <c r="O33" i="2" s="1"/>
  <c r="M33" i="2"/>
  <c r="R33" i="2" s="1"/>
  <c r="L100" i="2"/>
  <c r="N100" i="2" s="1"/>
  <c r="O100" i="2" s="1"/>
  <c r="M100" i="2"/>
  <c r="R100" i="2" s="1"/>
  <c r="L130" i="2"/>
  <c r="N130" i="2" s="1"/>
  <c r="O130" i="2" s="1"/>
  <c r="M130" i="2"/>
  <c r="R130" i="2" s="1"/>
  <c r="L31" i="2"/>
  <c r="N31" i="2" s="1"/>
  <c r="O31" i="2" s="1"/>
  <c r="M31" i="2"/>
  <c r="R31" i="2" s="1"/>
  <c r="L77" i="2"/>
  <c r="N77" i="2" s="1"/>
  <c r="O77" i="2" s="1"/>
  <c r="M77" i="2"/>
  <c r="R77" i="2" s="1"/>
  <c r="L95" i="2"/>
  <c r="N95" i="2" s="1"/>
  <c r="O95" i="2" s="1"/>
  <c r="M95" i="2"/>
  <c r="R95" i="2" s="1"/>
  <c r="L113" i="2"/>
  <c r="N113" i="2" s="1"/>
  <c r="O113" i="2" s="1"/>
  <c r="M113" i="2"/>
  <c r="R113" i="2" s="1"/>
  <c r="L131" i="2"/>
  <c r="N131" i="2" s="1"/>
  <c r="O131" i="2" s="1"/>
  <c r="M131" i="2"/>
  <c r="R131" i="2" s="1"/>
  <c r="L55" i="2"/>
  <c r="N55" i="2" s="1"/>
  <c r="O55" i="2" s="1"/>
  <c r="M55" i="2"/>
  <c r="R55" i="2" s="1"/>
  <c r="L73" i="2"/>
  <c r="N73" i="2" s="1"/>
  <c r="O73" i="2" s="1"/>
  <c r="M73" i="2"/>
  <c r="R73" i="2" s="1"/>
  <c r="L91" i="2"/>
  <c r="N91" i="2" s="1"/>
  <c r="O91" i="2" s="1"/>
  <c r="M91" i="2"/>
  <c r="R91" i="2" s="1"/>
  <c r="L103" i="2"/>
  <c r="N103" i="2" s="1"/>
  <c r="O103" i="2" s="1"/>
  <c r="M103" i="2"/>
  <c r="R103" i="2" s="1"/>
  <c r="L121" i="2"/>
  <c r="N121" i="2" s="1"/>
  <c r="O121" i="2" s="1"/>
  <c r="M121" i="2"/>
  <c r="R121" i="2" s="1"/>
  <c r="L133" i="2"/>
  <c r="N133" i="2" s="1"/>
  <c r="O133" i="2" s="1"/>
  <c r="M133" i="2"/>
  <c r="R133" i="2" s="1"/>
  <c r="L161" i="2"/>
  <c r="N161" i="2" s="1"/>
  <c r="O161" i="2" s="1"/>
  <c r="M161" i="2"/>
  <c r="R161" i="2" s="1"/>
  <c r="L123" i="2"/>
  <c r="N123" i="2" s="1"/>
  <c r="O123" i="2" s="1"/>
  <c r="M123" i="2"/>
  <c r="R123" i="2" s="1"/>
  <c r="L145" i="2"/>
  <c r="N145" i="2" s="1"/>
  <c r="O145" i="2" s="1"/>
  <c r="M145" i="2"/>
  <c r="R145" i="2" s="1"/>
  <c r="L163" i="2"/>
  <c r="N163" i="2" s="1"/>
  <c r="O163" i="2" s="1"/>
  <c r="M163" i="2"/>
  <c r="R163" i="2" s="1"/>
  <c r="L105" i="2"/>
  <c r="N105" i="2" s="1"/>
  <c r="O105" i="2" s="1"/>
  <c r="M105" i="2"/>
  <c r="R105" i="2" s="1"/>
  <c r="L83" i="2"/>
  <c r="N83" i="2" s="1"/>
  <c r="O83" i="2" s="1"/>
  <c r="M83" i="2"/>
  <c r="R83" i="2" s="1"/>
  <c r="L101" i="2"/>
  <c r="N101" i="2" s="1"/>
  <c r="O101" i="2" s="1"/>
  <c r="M101" i="2"/>
  <c r="R101" i="2" s="1"/>
  <c r="L119" i="2"/>
  <c r="N119" i="2" s="1"/>
  <c r="O119" i="2" s="1"/>
  <c r="M119" i="2"/>
  <c r="R119" i="2" s="1"/>
  <c r="L137" i="2"/>
  <c r="N137" i="2" s="1"/>
  <c r="O137" i="2" s="1"/>
  <c r="M137" i="2"/>
  <c r="R137" i="2" s="1"/>
  <c r="L153" i="2"/>
  <c r="N153" i="2" s="1"/>
  <c r="O153" i="2" s="1"/>
  <c r="M153" i="2"/>
  <c r="R153" i="2" s="1"/>
  <c r="L27" i="2"/>
  <c r="N27" i="2" s="1"/>
  <c r="O27" i="2" s="1"/>
  <c r="M27" i="2"/>
  <c r="R27" i="2" s="1"/>
  <c r="L43" i="2"/>
  <c r="N43" i="2" s="1"/>
  <c r="O43" i="2" s="1"/>
  <c r="M43" i="2"/>
  <c r="R43" i="2" s="1"/>
  <c r="L61" i="2"/>
  <c r="N61" i="2" s="1"/>
  <c r="O61" i="2" s="1"/>
  <c r="M61" i="2"/>
  <c r="R61" i="2" s="1"/>
  <c r="L79" i="2"/>
  <c r="N79" i="2" s="1"/>
  <c r="O79" i="2" s="1"/>
  <c r="M79" i="2"/>
  <c r="R79" i="2" s="1"/>
  <c r="L109" i="2"/>
  <c r="N109" i="2" s="1"/>
  <c r="O109" i="2" s="1"/>
  <c r="M109" i="2"/>
  <c r="R109" i="2" s="1"/>
  <c r="L127" i="2"/>
  <c r="N127" i="2" s="1"/>
  <c r="O127" i="2" s="1"/>
  <c r="M127" i="2"/>
  <c r="R127" i="2" s="1"/>
  <c r="L139" i="2"/>
  <c r="N139" i="2" s="1"/>
  <c r="O139" i="2" s="1"/>
  <c r="M139" i="2"/>
  <c r="R139" i="2" s="1"/>
  <c r="L10" i="2"/>
  <c r="M10" i="2"/>
  <c r="R10" i="2" s="1"/>
  <c r="L15" i="2"/>
  <c r="N15" i="2" s="1"/>
  <c r="O15" i="2" s="1"/>
  <c r="M15" i="2"/>
  <c r="R15" i="2" s="1"/>
  <c r="L143" i="2"/>
  <c r="N143" i="2" s="1"/>
  <c r="O143" i="2" s="1"/>
  <c r="M143" i="2"/>
  <c r="R143" i="2" s="1"/>
  <c r="L117" i="2"/>
  <c r="N117" i="2" s="1"/>
  <c r="O117" i="2" s="1"/>
  <c r="M117" i="2"/>
  <c r="R117" i="2" s="1"/>
  <c r="L99" i="2"/>
  <c r="N99" i="2" s="1"/>
  <c r="O99" i="2" s="1"/>
  <c r="M99" i="2"/>
  <c r="R99" i="2" s="1"/>
  <c r="L141" i="2"/>
  <c r="N141" i="2" s="1"/>
  <c r="O141" i="2" s="1"/>
  <c r="M141" i="2"/>
  <c r="R141" i="2" s="1"/>
  <c r="L47" i="2"/>
  <c r="N47" i="2" s="1"/>
  <c r="O47" i="2" s="1"/>
  <c r="M47" i="2"/>
  <c r="R47" i="2" s="1"/>
  <c r="L149" i="2"/>
  <c r="N149" i="2" s="1"/>
  <c r="O149" i="2" s="1"/>
  <c r="M149" i="2"/>
  <c r="R149" i="2" s="1"/>
  <c r="L129" i="2"/>
  <c r="N129" i="2" s="1"/>
  <c r="O129" i="2" s="1"/>
  <c r="M129" i="2"/>
  <c r="R129" i="2" s="1"/>
  <c r="L151" i="2"/>
  <c r="N151" i="2" s="1"/>
  <c r="O151" i="2" s="1"/>
  <c r="M151" i="2"/>
  <c r="R151" i="2" s="1"/>
  <c r="I19" i="2"/>
  <c r="J19" i="2" s="1"/>
  <c r="N10" i="2" l="1"/>
  <c r="O10" i="2" s="1"/>
</calcChain>
</file>

<file path=xl/sharedStrings.xml><?xml version="1.0" encoding="utf-8"?>
<sst xmlns="http://schemas.openxmlformats.org/spreadsheetml/2006/main" count="1866" uniqueCount="542">
  <si>
    <t>A - Ceník A (01.01.2007 - 31.12.2022)</t>
  </si>
  <si>
    <t>Kód</t>
  </si>
  <si>
    <t>Název</t>
  </si>
  <si>
    <t>Název doplňkový</t>
  </si>
  <si>
    <t>MJ</t>
  </si>
  <si>
    <t>Cena</t>
  </si>
  <si>
    <t>MS</t>
  </si>
  <si>
    <t>Typ</t>
  </si>
  <si>
    <t>Typ název</t>
  </si>
  <si>
    <t>Skupina slevy</t>
  </si>
  <si>
    <t>Skupiny slevy název</t>
  </si>
  <si>
    <t>Dodavatel</t>
  </si>
  <si>
    <t>Dodavatel název</t>
  </si>
  <si>
    <t>Kód dodavatele</t>
  </si>
  <si>
    <t>Koeficient přecenění</t>
  </si>
  <si>
    <t>1011001</t>
  </si>
  <si>
    <t>PSP AQUARIUS trubka voda DN10 3/8" - 5m</t>
  </si>
  <si>
    <t>ks</t>
  </si>
  <si>
    <t>1</t>
  </si>
  <si>
    <t>10.1</t>
  </si>
  <si>
    <t>PSP trubky voda</t>
  </si>
  <si>
    <t>PSP Trubky AQUARIUS, PEGASUS, voda, plyn</t>
  </si>
  <si>
    <t>09011700961</t>
  </si>
  <si>
    <t>PSP-S.r.l.</t>
  </si>
  <si>
    <t>F0005-00001</t>
  </si>
  <si>
    <t>1011002</t>
  </si>
  <si>
    <t>PSP AQUARIUS trubka voda DN10 3/8" - 10m</t>
  </si>
  <si>
    <t>F0010-00002</t>
  </si>
  <si>
    <t>1011003</t>
  </si>
  <si>
    <t>PSP AQUARIUS trubka voda DN10 3/8" - 25m</t>
  </si>
  <si>
    <t>F0025-00003</t>
  </si>
  <si>
    <t>1011004</t>
  </si>
  <si>
    <t>PSP AQUARIUS trubka voda DN10 3/8" - 50m</t>
  </si>
  <si>
    <t>F0050-00004</t>
  </si>
  <si>
    <t>1011005</t>
  </si>
  <si>
    <t>PSP AQUARIUS trubka voda DN10 3/8" - 100m</t>
  </si>
  <si>
    <t>F0100-00005</t>
  </si>
  <si>
    <t>1011011</t>
  </si>
  <si>
    <t>PSP AQUARIUS trubka voda DN12 1/2" - 5m</t>
  </si>
  <si>
    <t>F0005-00006</t>
  </si>
  <si>
    <t>1011012</t>
  </si>
  <si>
    <t>PSP AQUARIUS trubka voda DN12 1/2" - 10m</t>
  </si>
  <si>
    <t>F0010-00007</t>
  </si>
  <si>
    <t>1011013</t>
  </si>
  <si>
    <t>PSP AQUARIUS trubka voda DN12 1/2" - 25m</t>
  </si>
  <si>
    <t>F0025-00008</t>
  </si>
  <si>
    <t>1011014</t>
  </si>
  <si>
    <t>PSP AQUARIUS trubka voda DN12 1/2" - 50m</t>
  </si>
  <si>
    <t>F0050-00009</t>
  </si>
  <si>
    <t>1011015</t>
  </si>
  <si>
    <t>PSP AQUARIUS trubka voda DN12 1/2" - 100m</t>
  </si>
  <si>
    <t>F0100-00010</t>
  </si>
  <si>
    <t>1011021</t>
  </si>
  <si>
    <t>PSP AQUARIUS trubka voda DN12X 1/2" - 5m</t>
  </si>
  <si>
    <t>F0005-01492</t>
  </si>
  <si>
    <t>1011022</t>
  </si>
  <si>
    <t>PSP AQUARIUS trubka voda DN12X 1/2" - 10m</t>
  </si>
  <si>
    <t>F0010-01335</t>
  </si>
  <si>
    <t>1011023</t>
  </si>
  <si>
    <t>PSP AQUARIUS trubka voda DN12X 1/2" - 25m</t>
  </si>
  <si>
    <t>F0025-01493</t>
  </si>
  <si>
    <t>1011024</t>
  </si>
  <si>
    <t>PSP AQUARIUS trubka voda DN12X 1/2" - 50m</t>
  </si>
  <si>
    <t>F0050-01336</t>
  </si>
  <si>
    <t>1011025</t>
  </si>
  <si>
    <t>PSP AQUARIUS trubka voda DN12X 1/2" - 100m</t>
  </si>
  <si>
    <t>F0100-01337</t>
  </si>
  <si>
    <t>1011031</t>
  </si>
  <si>
    <t>PSP AQUARIUS trubka voda DN15 3/4" - 5m</t>
  </si>
  <si>
    <t>F0005-00011</t>
  </si>
  <si>
    <t>1011032</t>
  </si>
  <si>
    <t>PSP AQUARIUS trubka voda DN15 3/4" - 10m</t>
  </si>
  <si>
    <t>F0010-00012</t>
  </si>
  <si>
    <t>1011033</t>
  </si>
  <si>
    <t>PSP AQUARIUS trubka voda DN15 3/4" - 25m</t>
  </si>
  <si>
    <t>F0025-00013</t>
  </si>
  <si>
    <t>1011034</t>
  </si>
  <si>
    <t>PSP AQUARIUS trubka voda DN15 3/4" - 50m</t>
  </si>
  <si>
    <t>F0050-00014</t>
  </si>
  <si>
    <t>1011035</t>
  </si>
  <si>
    <t>PSP AQUARIUS trubka voda DN15 3/4" - 100m</t>
  </si>
  <si>
    <t>F0100-00015</t>
  </si>
  <si>
    <t>1011041</t>
  </si>
  <si>
    <t>PSP AQUARIUS trubka voda DN20 1" - 5m</t>
  </si>
  <si>
    <t>F0005-00016</t>
  </si>
  <si>
    <t>1011042</t>
  </si>
  <si>
    <t>PSP AQUARIUS trubka voda DN20 1" - 10m</t>
  </si>
  <si>
    <t>F0010-00017</t>
  </si>
  <si>
    <t>1011043</t>
  </si>
  <si>
    <t>PSP AQUARIUS trubka voda DN20 1" - 25m</t>
  </si>
  <si>
    <t>F0025-00018</t>
  </si>
  <si>
    <t>1011044</t>
  </si>
  <si>
    <t>PSP AQUARIUS trubka voda DN20 1" - 50m</t>
  </si>
  <si>
    <t>F0050-00019</t>
  </si>
  <si>
    <t>1011045</t>
  </si>
  <si>
    <t>PSP AQUARIUS trubka voda DN20 1" - 100m</t>
  </si>
  <si>
    <t>F0100-00020</t>
  </si>
  <si>
    <t>1011051</t>
  </si>
  <si>
    <t>PSP AQUARIUS trubka voda DN25 5/4" - 5m</t>
  </si>
  <si>
    <t>F0005-01315</t>
  </si>
  <si>
    <t>1011052</t>
  </si>
  <si>
    <t>PSP AQUARIUS trubka voda DN25 5/4" - 10m</t>
  </si>
  <si>
    <t>F0010-01316</t>
  </si>
  <si>
    <t>1011053</t>
  </si>
  <si>
    <t>PSP AQUARIUS trubka voda DN25 5/4" - 25m</t>
  </si>
  <si>
    <t>F0025-00021</t>
  </si>
  <si>
    <t>1011054</t>
  </si>
  <si>
    <t>PSP AQUARIUS trubka voda DN25 5/4" - 50m</t>
  </si>
  <si>
    <t>F0050-00022</t>
  </si>
  <si>
    <t>1011613</t>
  </si>
  <si>
    <t>PSP AQUARIUS trubka voda DN25 5/4" - 1,3m s maticemi</t>
  </si>
  <si>
    <t>F0001.3-00021</t>
  </si>
  <si>
    <t>1011615</t>
  </si>
  <si>
    <t>PSP AQUARIUS trubka voda DN25 5/4" - 1,5m s maticemi</t>
  </si>
  <si>
    <t>F0001.5-00021</t>
  </si>
  <si>
    <t>1012003</t>
  </si>
  <si>
    <t>PSP AQUARIUS matice převlečná 1/2" - DN12X s těsněním voda</t>
  </si>
  <si>
    <t>Balení 10/150/500</t>
  </si>
  <si>
    <t>10.3</t>
  </si>
  <si>
    <t>PSP tvarovky UNI, příslušenství</t>
  </si>
  <si>
    <t>10.2</t>
  </si>
  <si>
    <t>PSP Tvarovky, příslušenství, nářadí</t>
  </si>
  <si>
    <t>F0010-01541</t>
  </si>
  <si>
    <t>1012031</t>
  </si>
  <si>
    <t>PSP AQUARIUS matice převlečná redukovaná 1/2" - DN10 s těsněním voda</t>
  </si>
  <si>
    <t>F0010-00050</t>
  </si>
  <si>
    <t>1012033</t>
  </si>
  <si>
    <t>PSP AQUARIUS matice převlečná redukovaná 3/4" - DN12X s těsněním voda</t>
  </si>
  <si>
    <t>F0010-00281</t>
  </si>
  <si>
    <t>1013153</t>
  </si>
  <si>
    <t>PSP AQUARIUS spojka vnější G 1/2" - DN12X voda</t>
  </si>
  <si>
    <t>Balení 10ks</t>
  </si>
  <si>
    <t>F0010-00723</t>
  </si>
  <si>
    <t>1013202</t>
  </si>
  <si>
    <t>PSP AQUARIUS přechod vnější s O-kroužky EPDM 1/2" - DN12 voda</t>
  </si>
  <si>
    <t>Balení 1ks</t>
  </si>
  <si>
    <t>F0001-01351</t>
  </si>
  <si>
    <t>1013203</t>
  </si>
  <si>
    <t>PSP AQUARIUS přechod vnější s O-kroužky EPDM 1/2" - DN12X voda</t>
  </si>
  <si>
    <t>F0001-01352</t>
  </si>
  <si>
    <t>1013204</t>
  </si>
  <si>
    <t>PSP AQUARIUS přechod vnější s O-kroužky EPDM 3/4" - DN15 voda</t>
  </si>
  <si>
    <t>F0001-01353</t>
  </si>
  <si>
    <t>1013205</t>
  </si>
  <si>
    <t>PSP AQUARIUS přechod vnější s O-kroužky EPDM 1" - DN20 voda</t>
  </si>
  <si>
    <t>F0001-01354</t>
  </si>
  <si>
    <t>1013212</t>
  </si>
  <si>
    <t>PSP AQUARIUS přechod vnitřní s O-kroužky EPDM 1/2" - DN12 voda</t>
  </si>
  <si>
    <t>F0001-01355</t>
  </si>
  <si>
    <t>1013213</t>
  </si>
  <si>
    <t>PSP AQUARIUS přechod vnitřní s O-kroužky EPDM 1/2" - DN12X voda</t>
  </si>
  <si>
    <t>F0001-01356</t>
  </si>
  <si>
    <t>1013214</t>
  </si>
  <si>
    <t>PSP AQUARIUS přechod vnitřní s O-kroužky EPDM 3/4" - DN15 voda</t>
  </si>
  <si>
    <t>F0001-01357</t>
  </si>
  <si>
    <t>1013215</t>
  </si>
  <si>
    <t>PSP AQUARIUS přechod vnitřní s O-kroužky EPDM 1" - DN20 voda</t>
  </si>
  <si>
    <t>F0001-01358</t>
  </si>
  <si>
    <t>1014033</t>
  </si>
  <si>
    <t>PSP GEMINIplus trubka solár DN15 3/4" - 25m dvojitá, izolace 13mm, kabel</t>
  </si>
  <si>
    <t>PSP Trubky GEMINI - solár</t>
  </si>
  <si>
    <t>F0025-00600</t>
  </si>
  <si>
    <t>1014034</t>
  </si>
  <si>
    <t>PSP GEMINIplus trubka solár DN15 3/4" - 50m dvojitá, izolace 13mm, kabel</t>
  </si>
  <si>
    <t>F0050-00601</t>
  </si>
  <si>
    <t>1014035</t>
  </si>
  <si>
    <t>PSP GEMINIplus trubka solár DN15 3/4" - 100m dvojitá, izolace 13mm, kabel</t>
  </si>
  <si>
    <t>F0100-00602</t>
  </si>
  <si>
    <t>1014043</t>
  </si>
  <si>
    <t>PSP GEMINIplus trubka solár DN20 1" - 25m dvojitá, izolace 13mm, kabel</t>
  </si>
  <si>
    <t>F0025-00603</t>
  </si>
  <si>
    <t>1014044</t>
  </si>
  <si>
    <t>PSP GEMINIplus trubka solár DN20 1" - 50m dvojitá, izolace 13mm, kabel</t>
  </si>
  <si>
    <t>F0050-00604</t>
  </si>
  <si>
    <t>1014045</t>
  </si>
  <si>
    <t>PSP GEMINIplus trubka solár DN20 1" - 100m dvojitá, izolace 13mm, kabel</t>
  </si>
  <si>
    <t>F0100-00605</t>
  </si>
  <si>
    <t>1021011</t>
  </si>
  <si>
    <t>PSP PEGASUS trubka plyn DN12 1/2" - 5m žlutý potah</t>
  </si>
  <si>
    <t>PSP trubky plyn</t>
  </si>
  <si>
    <t>F0005-00442</t>
  </si>
  <si>
    <t>1021012</t>
  </si>
  <si>
    <t>PSP PEGASUS trubka plyn DN12 1/2" - 10m žlutý potah</t>
  </si>
  <si>
    <t>F0010-00443</t>
  </si>
  <si>
    <t>1021013</t>
  </si>
  <si>
    <t>PSP PEGASUS trubka plyn DN12 1/2" - 25m žlutý potah</t>
  </si>
  <si>
    <t>F0025-00444</t>
  </si>
  <si>
    <t>1021014</t>
  </si>
  <si>
    <t>PSP PEGASUS trubka plyn DN12 1/2" - 50m žlutý potah</t>
  </si>
  <si>
    <t>F0050-00445</t>
  </si>
  <si>
    <t>1021015</t>
  </si>
  <si>
    <t>PSP PEGASUS trubka plyn DN12 1/2" - 100m žlutý potah</t>
  </si>
  <si>
    <t>F0100-00446</t>
  </si>
  <si>
    <t>1021031</t>
  </si>
  <si>
    <t>PSP PEGASUS trubka plyn DN15 3/4" - 5m žlutý potah</t>
  </si>
  <si>
    <t>F0005-00447</t>
  </si>
  <si>
    <t>1021032</t>
  </si>
  <si>
    <t>PSP PEGASUS trubka plyn DN15 3/4" - 10m žlutý potah</t>
  </si>
  <si>
    <t>F0010-00448</t>
  </si>
  <si>
    <t>1021033</t>
  </si>
  <si>
    <t>PSP PEGASUS trubka plyn DN15 3/4" - 25m žlutý potah</t>
  </si>
  <si>
    <t>F0025-00449</t>
  </si>
  <si>
    <t>1021034</t>
  </si>
  <si>
    <t>PSP PEGASUS trubka plyn DN15 3/4" - 50m žlutý potah</t>
  </si>
  <si>
    <t>F0050-00450</t>
  </si>
  <si>
    <t>1021035</t>
  </si>
  <si>
    <t>PSP PEGASUS trubka plyn DN15 3/4" - 100m žlutý potah</t>
  </si>
  <si>
    <t>F0100-00451</t>
  </si>
  <si>
    <t>1021041</t>
  </si>
  <si>
    <t>PSP PEGASUS trubka plyn DN20 1" - 5m žlutý potah</t>
  </si>
  <si>
    <t>F0005-00452</t>
  </si>
  <si>
    <t>1021042</t>
  </si>
  <si>
    <t>PSP PEGASUS trubka plyn DN20 1" - 10m žlutý potah</t>
  </si>
  <si>
    <t>F0010-00453</t>
  </si>
  <si>
    <t>1021043</t>
  </si>
  <si>
    <t>PSP PEGASUS trubka plyn DN20 1" - 25m žlutý potah</t>
  </si>
  <si>
    <t>F0025-00454</t>
  </si>
  <si>
    <t>1021044</t>
  </si>
  <si>
    <t>PSP PEGASUS trubka plyn DN20 1" - 50m žlutý potah</t>
  </si>
  <si>
    <t>F0050-00455</t>
  </si>
  <si>
    <t>1021045</t>
  </si>
  <si>
    <t>PSP PEGASUS trubka plyn DN20 1" - 100m žlutý potah</t>
  </si>
  <si>
    <t>F0100-00456</t>
  </si>
  <si>
    <t>1021051</t>
  </si>
  <si>
    <t>PSP PEGASUS trubka plyn DN25 5/4" - 5m žlutý potah</t>
  </si>
  <si>
    <t>F0005-01317</t>
  </si>
  <si>
    <t>1021052</t>
  </si>
  <si>
    <t>PSP PEGASUS trubka plyn DN25 5/4" - 10m žlutý potah</t>
  </si>
  <si>
    <t>F0010-01318</t>
  </si>
  <si>
    <t>1021053</t>
  </si>
  <si>
    <t>PSP PEGASUS trubka plyn DN25 5/4" - 25m žlutý potah</t>
  </si>
  <si>
    <t>F0025-00457</t>
  </si>
  <si>
    <t>1021054</t>
  </si>
  <si>
    <t>PSP PEGASUS trubka plyn DN25 5/4" - 50m žlutý potah</t>
  </si>
  <si>
    <t>F0050-00458</t>
  </si>
  <si>
    <t>1022022</t>
  </si>
  <si>
    <t>PSP PEGASUS těsnění náhradní NBR 1/2" - DN12 plyn</t>
  </si>
  <si>
    <t>F0010-01016</t>
  </si>
  <si>
    <t>1022023</t>
  </si>
  <si>
    <t>PSP PEGASUS těsnění náhradní NBR 3/4" - DN15 plyn</t>
  </si>
  <si>
    <t>F0010-01017</t>
  </si>
  <si>
    <t>1022024</t>
  </si>
  <si>
    <t>PSP PEGASUS těsnění náhradní NBR 1" - DN20 plyn</t>
  </si>
  <si>
    <t>F0010-01018</t>
  </si>
  <si>
    <t>1022025</t>
  </si>
  <si>
    <t>PSP PEGASUS těsnění náhradní NBR 5/4" - DN25 plyn</t>
  </si>
  <si>
    <t>F0010-01019</t>
  </si>
  <si>
    <t>1022052</t>
  </si>
  <si>
    <t>PSP PEGASUS těsnění náhradní NBR redukované 3/4" - DN12 plyn</t>
  </si>
  <si>
    <t>F0010-01020</t>
  </si>
  <si>
    <t>1022053</t>
  </si>
  <si>
    <t>PSP PEGASUS těsnění náhradní NBR redukované 1" - DN15 plyn</t>
  </si>
  <si>
    <t>F0010-01021</t>
  </si>
  <si>
    <t>1022054</t>
  </si>
  <si>
    <t>PSP PEGASUS těsnění náhradní NBR redukované 5/4" - DN20 plyn</t>
  </si>
  <si>
    <t>F0010-01022</t>
  </si>
  <si>
    <t>1023202</t>
  </si>
  <si>
    <t>PSP PEGASUS přechod vnější s O-kroužky NBR 1/2" - DN12 plyn</t>
  </si>
  <si>
    <t>F0001-01363</t>
  </si>
  <si>
    <t>1023204</t>
  </si>
  <si>
    <t>PSP PEGASUS přechod vnější s O-kroužky NBR 3/4" - DN15 plyn</t>
  </si>
  <si>
    <t>F0001-01364</t>
  </si>
  <si>
    <t>1023205</t>
  </si>
  <si>
    <t>PSP PEGASUS přechod vnější s O-kroužky NBR 1" - DN20 plyn</t>
  </si>
  <si>
    <t>F0001-01365</t>
  </si>
  <si>
    <t>1023212</t>
  </si>
  <si>
    <t>PSP PEGASUS přechod vnitřní s O-kroužky NBR 1/2" - DN12 plyn</t>
  </si>
  <si>
    <t>F0001-01366</t>
  </si>
  <si>
    <t>1023214</t>
  </si>
  <si>
    <t>PSP PEGASUS přechod vnitřní s O-kroužky NBR 3/4" - DN15 plyn</t>
  </si>
  <si>
    <t>F0001-01367</t>
  </si>
  <si>
    <t>1023215</t>
  </si>
  <si>
    <t>PSP PEGASUS přechod vnitřní s O-kroužky NBR 1" - DN20 plyn</t>
  </si>
  <si>
    <t>F0001-01368</t>
  </si>
  <si>
    <t>1025001</t>
  </si>
  <si>
    <t>PSP ARIES Hadice flexibilní F/F plyn DN12 - 500mm</t>
  </si>
  <si>
    <t>EN 14800 matice/matice</t>
  </si>
  <si>
    <t>10.4</t>
  </si>
  <si>
    <t>PSP plynové hadice</t>
  </si>
  <si>
    <t>PSP Plynové hadice ARIUS</t>
  </si>
  <si>
    <t>F0001-00112</t>
  </si>
  <si>
    <t>1025002</t>
  </si>
  <si>
    <t>PSP ARIES Hadice flexibilní F/F plyn DN12 - 750mm</t>
  </si>
  <si>
    <t>F0001-00113</t>
  </si>
  <si>
    <t>1025003</t>
  </si>
  <si>
    <t>PSP ARIES Hadice flexibilní F/F plyn DN12 - 1000mm</t>
  </si>
  <si>
    <t>F0001-00114</t>
  </si>
  <si>
    <t>1025004</t>
  </si>
  <si>
    <t>PSP ARIES Hadice flexibilní F/F plyn DN12 - 1250mm</t>
  </si>
  <si>
    <t>F0001-00115</t>
  </si>
  <si>
    <t>1025005</t>
  </si>
  <si>
    <t>PSP ARIES Hadice flexibilní F/F plyn DN12 - 1500mm</t>
  </si>
  <si>
    <t>F0001-00116</t>
  </si>
  <si>
    <t>1025006</t>
  </si>
  <si>
    <t>PSP ARIES Hadice flexibilní F/F plyn DN12 - 2000mm</t>
  </si>
  <si>
    <t>F0001-00117</t>
  </si>
  <si>
    <t>1025011</t>
  </si>
  <si>
    <t>PSP ARIES Hadice flexibilní M/F plyn DN12 - 500mm</t>
  </si>
  <si>
    <t>EN 14800 šroub/matice</t>
  </si>
  <si>
    <t>F0001-00118</t>
  </si>
  <si>
    <t>1025012</t>
  </si>
  <si>
    <t>PSP ARIES Hadice flexibilní M/F plyn DN12 - 750mm</t>
  </si>
  <si>
    <t>F0001-00119</t>
  </si>
  <si>
    <t>1025013</t>
  </si>
  <si>
    <t>PSP ARIES Hadice flexibilní M/F plyn DN12 - 1000mm</t>
  </si>
  <si>
    <t>F0001-00120</t>
  </si>
  <si>
    <t>1025014</t>
  </si>
  <si>
    <t>PSP ARIES Hadice flexibilní M/F plyn DN12 - 1250mm</t>
  </si>
  <si>
    <t>F0001-00121</t>
  </si>
  <si>
    <t>1025015</t>
  </si>
  <si>
    <t>PSP ARIES Hadice flexibilní M/F plyn DN12 - 1500mm</t>
  </si>
  <si>
    <t>F0001-00122</t>
  </si>
  <si>
    <t>1025016</t>
  </si>
  <si>
    <t>PSP ARIES Hadice flexibilní M/F plyn DN12 - 2000mm</t>
  </si>
  <si>
    <t>F0001-00123</t>
  </si>
  <si>
    <t>1025021</t>
  </si>
  <si>
    <t>PSP ARIES Hadice flexibilní SwM/F plyn DN12 - 500mm</t>
  </si>
  <si>
    <t>EN 14800 otočná koncovka/matice</t>
  </si>
  <si>
    <t>F0001-00124</t>
  </si>
  <si>
    <t>1025022</t>
  </si>
  <si>
    <t>PSP ARIES Hadice flexibilní SwM/F plyn DN12 - 750mm</t>
  </si>
  <si>
    <t>F0001-00125</t>
  </si>
  <si>
    <t>1025023</t>
  </si>
  <si>
    <t>PSP ARIES Hadice flexibilní SwM/F plyn DN12 - 1000mm</t>
  </si>
  <si>
    <t>F0001-00126</t>
  </si>
  <si>
    <t>1025024</t>
  </si>
  <si>
    <t>PSP ARIES Hadice flexibilní SwM/F plyn DN12 - 1250mm</t>
  </si>
  <si>
    <t>F0001-00127</t>
  </si>
  <si>
    <t>1025025</t>
  </si>
  <si>
    <t>PSP ARIES Hadice flexibilní SwM/F plyn DN12 - 1500mm</t>
  </si>
  <si>
    <t>F0001-00128</t>
  </si>
  <si>
    <t>1025026</t>
  </si>
  <si>
    <t>PSP ARIES Hadice flexibilní SwM/F plyn DN12 - 2000mm</t>
  </si>
  <si>
    <t>F0001-00129</t>
  </si>
  <si>
    <t>1032001</t>
  </si>
  <si>
    <t>PSP UNIUS matice převlečná 3/8" - DN10 s těsněním voda/plyn</t>
  </si>
  <si>
    <t>Balení 10/250/600</t>
  </si>
  <si>
    <t>F0010-00023</t>
  </si>
  <si>
    <t>1032002</t>
  </si>
  <si>
    <t>PSP UNIUS matice převlečná 1/2" - DN12 s těsněním voda/plyn</t>
  </si>
  <si>
    <t>F0010-00024</t>
  </si>
  <si>
    <t>1032004</t>
  </si>
  <si>
    <t>PSP UNIUS matice převlečná 3/4" - DN15 s těsněním voda/plyn</t>
  </si>
  <si>
    <t>Balení 10/100/300</t>
  </si>
  <si>
    <t>F0010-00025</t>
  </si>
  <si>
    <t>1032005</t>
  </si>
  <si>
    <t>PSP UNIUS matice převlečná 1" - DN20 s těsněním voda/plyn</t>
  </si>
  <si>
    <t>Balení 10/50/150</t>
  </si>
  <si>
    <t>F0010-00026</t>
  </si>
  <si>
    <t>1032006</t>
  </si>
  <si>
    <t>PSP UNIUS matice převlečná 5/4" - DN25 s těsněním voda/plyn</t>
  </si>
  <si>
    <t>Balení 10/30/80</t>
  </si>
  <si>
    <t>F0010-00027</t>
  </si>
  <si>
    <t>1032011</t>
  </si>
  <si>
    <t>PSP UNIUS těsnení náhradní 3/8" - DN10 voda/plyn</t>
  </si>
  <si>
    <t>F0010-00045</t>
  </si>
  <si>
    <t>1032012</t>
  </si>
  <si>
    <t>PSP UNIUS těsnění náhradní 1/2" - DN12 voda/plyn</t>
  </si>
  <si>
    <t>F0010-00046</t>
  </si>
  <si>
    <t>1032013</t>
  </si>
  <si>
    <t>PSP UNIUS těsnění náhradní 3/4" - DN15 voda/plyn</t>
  </si>
  <si>
    <t>F0010-00047</t>
  </si>
  <si>
    <t>1032014</t>
  </si>
  <si>
    <t>PSP UNIUS těsnění náhradní 1" - DN20 voda/plyn</t>
  </si>
  <si>
    <t>F0010-00048</t>
  </si>
  <si>
    <t>1032015</t>
  </si>
  <si>
    <t>PSP UNIUS těsnění náhradní 5/4" - DN25 voda/plyn</t>
  </si>
  <si>
    <t>F0010-00049</t>
  </si>
  <si>
    <t>1032032</t>
  </si>
  <si>
    <t>PSP UNIUS matice převlečná redukovaná 3/4" - DN12 s těsněním voda/plyn</t>
  </si>
  <si>
    <t>F0010-00051</t>
  </si>
  <si>
    <t>1032034</t>
  </si>
  <si>
    <t>PSP UNIUS matice převlečná redukovaná 1" - DN15 s těsněním voda/plyn</t>
  </si>
  <si>
    <t>F0010-00052</t>
  </si>
  <si>
    <t>1032035</t>
  </si>
  <si>
    <t>PSP UNIUS matice převlečná redukovaná 5/4" - DN20 s těsněním voda/plyn</t>
  </si>
  <si>
    <t>F0010-00053</t>
  </si>
  <si>
    <t>1032041</t>
  </si>
  <si>
    <t>PSP UNIUS těsnění náhradní redukované 1/2" - DN10 voda/plyn</t>
  </si>
  <si>
    <t>F0010-00054</t>
  </si>
  <si>
    <t>1032042</t>
  </si>
  <si>
    <t>PSP UNIUS těsnění náhradní redukované 3/4" - DN12 voda/plyn</t>
  </si>
  <si>
    <t>F0010-00055</t>
  </si>
  <si>
    <t>1032043</t>
  </si>
  <si>
    <t>PSP UNIUS těsnění náhradní redukované 1" - DN15 voda/plyn</t>
  </si>
  <si>
    <t>F0010-00056</t>
  </si>
  <si>
    <t>1032044</t>
  </si>
  <si>
    <t>PSP UNIUS těsnění náhradní redukované 5/4" - DN20 voda/plyn</t>
  </si>
  <si>
    <t>F0010-00057</t>
  </si>
  <si>
    <t>1033101</t>
  </si>
  <si>
    <t>PSP UNIUS vsuvka válcová GG 3/8" - DN10 voda/plyn</t>
  </si>
  <si>
    <t>F0010-00058</t>
  </si>
  <si>
    <t>1033102</t>
  </si>
  <si>
    <t>PSP UNIUS vsuvka válcová GG 1/2" - DN12 voda/plyn</t>
  </si>
  <si>
    <t>F0010-00059</t>
  </si>
  <si>
    <t>1033103</t>
  </si>
  <si>
    <t>PSP UNIUS vsuvka válcová GG 3/4" - DN15 voda/plyn</t>
  </si>
  <si>
    <t>F0010-00060</t>
  </si>
  <si>
    <t>1033104</t>
  </si>
  <si>
    <t>PSP UNIUS vsuvka válcová GG 1" - DN20 voda/plyn</t>
  </si>
  <si>
    <t>Balení 5ks</t>
  </si>
  <si>
    <t>F0005-00061</t>
  </si>
  <si>
    <t>1033105</t>
  </si>
  <si>
    <t>PSP UNIUS vsuvka válcová GG 5/4" - DN25 voda/plyn</t>
  </si>
  <si>
    <t>F0005-00062</t>
  </si>
  <si>
    <t>1033112</t>
  </si>
  <si>
    <t>PSP UNIUS vsuvka kónická GR 1/2" - DN12 voda/plyn</t>
  </si>
  <si>
    <t>F0010-00063</t>
  </si>
  <si>
    <t>1033113</t>
  </si>
  <si>
    <t>PSP UNIUS vsuvka kónická GR 3/4" - DN15 voda/plyn</t>
  </si>
  <si>
    <t>F0010-00064</t>
  </si>
  <si>
    <t>1033114</t>
  </si>
  <si>
    <t>PSP UNIUS vsuvka kónická GR 1" - DN20 voda/plyn</t>
  </si>
  <si>
    <t>F0005-00065</t>
  </si>
  <si>
    <t>1033115</t>
  </si>
  <si>
    <t>PSP UNIUS vsuvka kónická GR 5/4" - DN25 voda/plyn</t>
  </si>
  <si>
    <t>F0005-00066</t>
  </si>
  <si>
    <t>1033122</t>
  </si>
  <si>
    <t>PSP UNIUS přechod vnější GRp 1/2" - DN12 voda/plyn</t>
  </si>
  <si>
    <t>F0010-00067</t>
  </si>
  <si>
    <t>1033123</t>
  </si>
  <si>
    <t>PSP UNIUS přechod vnější GRp 3/4" - DN15 voda/plyn</t>
  </si>
  <si>
    <t>F0010-00068</t>
  </si>
  <si>
    <t>1033124</t>
  </si>
  <si>
    <t>PSP UNIUS přechod vnější GRp 1" - DN20 voda/plyn</t>
  </si>
  <si>
    <t>F0005-00069</t>
  </si>
  <si>
    <t>1033125</t>
  </si>
  <si>
    <t>PSP UNIUS přechod vnější GRp 5/4" - DN25 voda/plyn</t>
  </si>
  <si>
    <t>F0005-00070</t>
  </si>
  <si>
    <t>1033133</t>
  </si>
  <si>
    <t>PSP UNIUS vsuvka kónická redukovaná GR 3/4"-1/2" - DN15 voda/plyn</t>
  </si>
  <si>
    <t>F0010-00071</t>
  </si>
  <si>
    <t>1033134</t>
  </si>
  <si>
    <t>PSP UNIUS vsuvka kónická redukovaná GR 1"- 3/4" - DN20 voda/plyn</t>
  </si>
  <si>
    <t>F0005-00072</t>
  </si>
  <si>
    <t>1033135</t>
  </si>
  <si>
    <t>PSP UNIUS vsuvka kónická redukovaná GR 5/4"-1" - DN25 voda/plyn</t>
  </si>
  <si>
    <t>F0005-00073</t>
  </si>
  <si>
    <t>1033143</t>
  </si>
  <si>
    <t>PSP UNIUS redukce GRp 3/4"-1/2" - DN15 voda/plyn</t>
  </si>
  <si>
    <t>F0010-00074</t>
  </si>
  <si>
    <t>1033144</t>
  </si>
  <si>
    <t>PSP UNIUS redukce GRp 1"-3/4" - DN20 voda/plyn</t>
  </si>
  <si>
    <t>F0005-00075</t>
  </si>
  <si>
    <t>1033145</t>
  </si>
  <si>
    <t>PSP UNIUS redukce GRp 5/4"-1" - DN25 voda/plyn</t>
  </si>
  <si>
    <t>F0005-00076</t>
  </si>
  <si>
    <t>1033152</t>
  </si>
  <si>
    <t>PSP UNIUS spojka vnější G 1/2" - DN12 voda/plyn</t>
  </si>
  <si>
    <t>F0010-00722</t>
  </si>
  <si>
    <t>1033154</t>
  </si>
  <si>
    <t>PSP UNIUS spojka vnější G 3/4" - DN15 voda/plyn</t>
  </si>
  <si>
    <t>F0010-00724</t>
  </si>
  <si>
    <t>1033155</t>
  </si>
  <si>
    <t>PSP UNIUS spojka vnější G 1" - DN20 voda/plyn</t>
  </si>
  <si>
    <t>F0005-00725</t>
  </si>
  <si>
    <t>1033161</t>
  </si>
  <si>
    <t>PSP UNIUS koleno M/M GG 1/2" - DN12 voda/plyn</t>
  </si>
  <si>
    <t>F0001-00267</t>
  </si>
  <si>
    <t>1033162</t>
  </si>
  <si>
    <t>PSP UNIUS koleno M/F GG 1/2" - DN12 voda/plyn</t>
  </si>
  <si>
    <t>F0001-00268</t>
  </si>
  <si>
    <t>1033182</t>
  </si>
  <si>
    <t>PSP UNIUS nástěnka GG 1/2" - DN12 voda/plyn</t>
  </si>
  <si>
    <t>F0001-01423</t>
  </si>
  <si>
    <t>1033183</t>
  </si>
  <si>
    <t>PSP UNIUS nástěnka GG 3/4" - DN15 voda/plyn</t>
  </si>
  <si>
    <t>F0001-01424</t>
  </si>
  <si>
    <t>1034002</t>
  </si>
  <si>
    <t>PSP UNIUS Objímka s gumou DN12 šroub, hmoždina, voda/plyn</t>
  </si>
  <si>
    <t>Balení 2ks</t>
  </si>
  <si>
    <t>F0002-01000</t>
  </si>
  <si>
    <t>1034003</t>
  </si>
  <si>
    <t>PSP UNIUS Objímka s gumou DN15 šroub, hmoždina, voda/plyn</t>
  </si>
  <si>
    <t>F0002-01001</t>
  </si>
  <si>
    <t>1034004</t>
  </si>
  <si>
    <t>PSP UNIUS Objímka s gumou DN20 šroub, hmoždina, voda/plyn</t>
  </si>
  <si>
    <t>F0002-01002</t>
  </si>
  <si>
    <t>1034005</t>
  </si>
  <si>
    <t>PSP UNIUS Objímka s gumou DN25 šroub, hmoždina, voda/plyn</t>
  </si>
  <si>
    <t>F0002-01003</t>
  </si>
  <si>
    <t>1034011</t>
  </si>
  <si>
    <t>PSP Vystřeďovací pásek DN12-DN15 plyn</t>
  </si>
  <si>
    <t>F0010-01006</t>
  </si>
  <si>
    <t>1034012</t>
  </si>
  <si>
    <t>PSP Vystřeďovací pásek DN20-DN25 plyn</t>
  </si>
  <si>
    <t>F0010-01007</t>
  </si>
  <si>
    <t>1034015</t>
  </si>
  <si>
    <t>PSP Ochranná páska plyn samovulkanizační 3m</t>
  </si>
  <si>
    <t>F0001-01008</t>
  </si>
  <si>
    <t>1090001</t>
  </si>
  <si>
    <t>PSP TAURUS ruční lis DN10 (3/8") až DN25 (5/4")</t>
  </si>
  <si>
    <t>10.9</t>
  </si>
  <si>
    <t>PSP nářadí</t>
  </si>
  <si>
    <t>F0001-00144</t>
  </si>
  <si>
    <t>1090005</t>
  </si>
  <si>
    <t>PSP TAURUS řezák DN10 (3/8") až DN25 (5/4")</t>
  </si>
  <si>
    <t>F0001-00145</t>
  </si>
  <si>
    <t>1090011</t>
  </si>
  <si>
    <t>PSP TAURUS držák DN10 (3/8") a DN12 (1/2")</t>
  </si>
  <si>
    <t>F0001-00146</t>
  </si>
  <si>
    <t>1090012</t>
  </si>
  <si>
    <t>PSP TAURUS držák DN10 (3/8") a DN12X (1/2")</t>
  </si>
  <si>
    <t>F0001-00614</t>
  </si>
  <si>
    <t>1090013</t>
  </si>
  <si>
    <t>PSP TAURUS držák DN12 (1/2") a DN15 (3/4")</t>
  </si>
  <si>
    <t>F0001-00147</t>
  </si>
  <si>
    <t>1090014</t>
  </si>
  <si>
    <t>PSP TAURUS držák DN12X (1/2") a DN15 (3/4")</t>
  </si>
  <si>
    <t>F0001-01542</t>
  </si>
  <si>
    <t>1090015</t>
  </si>
  <si>
    <t>PSP TAURUS držák DN20 (1") a DN25 (5/4")</t>
  </si>
  <si>
    <t>F0001-00148</t>
  </si>
  <si>
    <t>1090101</t>
  </si>
  <si>
    <t>PSP TAURUS mini set - ruční lis, 3držáky DN10 (3/8") až DN25 (5/4")</t>
  </si>
  <si>
    <t>F0001-00792</t>
  </si>
  <si>
    <t>1090111</t>
  </si>
  <si>
    <t>PSP TAURUS kufr mini- ruční lis, řezák, držák DN12 (1/2") a DN15 (3/4")</t>
  </si>
  <si>
    <t>F0001-00750</t>
  </si>
  <si>
    <t>1090222</t>
  </si>
  <si>
    <t>PSP TAURUS kufr - ruční lis, 3držáky DN10 (3/8") až DN25 (5/4")</t>
  </si>
  <si>
    <t>F0001-00793</t>
  </si>
  <si>
    <t>Trubky AQUARIUS, PEGASUS</t>
  </si>
  <si>
    <t>Tvarovky UNIUS, nářadí TAURUS</t>
  </si>
  <si>
    <t>Hadice ARIES</t>
  </si>
  <si>
    <t>Rychlá platba</t>
  </si>
  <si>
    <t xml:space="preserve">kód EMTOP </t>
  </si>
  <si>
    <t>kód PSP</t>
  </si>
  <si>
    <t>Produkt</t>
  </si>
  <si>
    <t>Cena metr, kus</t>
  </si>
  <si>
    <t>ceník</t>
  </si>
  <si>
    <t>po slevě</t>
  </si>
  <si>
    <t>rychlá platba</t>
  </si>
  <si>
    <t>Trubky GEMINI - solar</t>
  </si>
  <si>
    <r>
      <rPr>
        <b/>
        <sz val="24"/>
        <rFont val="Calibri"/>
        <family val="2"/>
        <charset val="238"/>
        <scheme val="minor"/>
      </rPr>
      <t>PSP</t>
    </r>
    <r>
      <rPr>
        <b/>
        <sz val="16"/>
        <rFont val="Calibri"/>
        <family val="2"/>
        <charset val="238"/>
        <scheme val="minor"/>
      </rPr>
      <t xml:space="preserve">             nerezový vlnovec</t>
    </r>
  </si>
  <si>
    <t>Cena € trubka, fitinka</t>
  </si>
  <si>
    <t>Cena Kč trubka, fitinka</t>
  </si>
  <si>
    <t>ceník Kč</t>
  </si>
  <si>
    <t>ceník €</t>
  </si>
  <si>
    <t>Cena Kč metr, kus</t>
  </si>
  <si>
    <t>pro vložení</t>
  </si>
  <si>
    <t>99.2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</si>
</sst>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0"/>
  </numFmts>
  <fonts count="8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7.5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96EE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0" borderId="14" xfId="0" applyNumberFormat="1" applyFont="1" applyBorder="1"/>
    <xf numFmtId="2" fontId="1" fillId="2" borderId="14" xfId="0" applyNumberFormat="1" applyFont="1" applyFill="1" applyBorder="1"/>
    <xf numFmtId="2" fontId="1" fillId="0" borderId="15" xfId="0" applyNumberFormat="1" applyFont="1" applyBorder="1"/>
    <xf numFmtId="0" fontId="1" fillId="0" borderId="16" xfId="0" applyFont="1" applyBorder="1"/>
    <xf numFmtId="2" fontId="1" fillId="0" borderId="0" xfId="0" applyNumberFormat="1" applyFont="1"/>
    <xf numFmtId="2" fontId="1" fillId="2" borderId="0" xfId="0" applyNumberFormat="1" applyFont="1" applyFill="1"/>
    <xf numFmtId="2" fontId="1" fillId="0" borderId="17" xfId="0" applyNumberFormat="1" applyFont="1" applyBorder="1"/>
    <xf numFmtId="0" fontId="1" fillId="0" borderId="18" xfId="0" applyFont="1" applyBorder="1"/>
    <xf numFmtId="0" fontId="1" fillId="0" borderId="19" xfId="0" applyFont="1" applyBorder="1"/>
    <xf numFmtId="2" fontId="1" fillId="0" borderId="18" xfId="0" applyNumberFormat="1" applyFont="1" applyBorder="1"/>
    <xf numFmtId="2" fontId="1" fillId="2" borderId="18" xfId="0" applyNumberFormat="1" applyFont="1" applyFill="1" applyBorder="1"/>
    <xf numFmtId="2" fontId="1" fillId="0" borderId="2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5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 wrapText="1"/>
    </xf>
    <xf numFmtId="39" fontId="7" fillId="0" borderId="0" xfId="0" applyNumberFormat="1" applyFont="1"/>
    <xf numFmtId="39" fontId="1" fillId="0" borderId="22" xfId="0" applyNumberFormat="1" applyFont="1" applyBorder="1"/>
    <xf numFmtId="39" fontId="1" fillId="0" borderId="15" xfId="0" applyNumberFormat="1" applyFont="1" applyBorder="1"/>
    <xf numFmtId="39" fontId="1" fillId="0" borderId="16" xfId="0" applyNumberFormat="1" applyFont="1" applyBorder="1"/>
    <xf numFmtId="39" fontId="1" fillId="0" borderId="17" xfId="0" applyNumberFormat="1" applyFont="1" applyBorder="1"/>
    <xf numFmtId="39" fontId="1" fillId="0" borderId="19" xfId="0" applyNumberFormat="1" applyFont="1" applyBorder="1"/>
    <xf numFmtId="39" fontId="1" fillId="0" borderId="20" xfId="0" applyNumberFormat="1" applyFont="1" applyBorder="1"/>
    <xf numFmtId="2" fontId="1" fillId="0" borderId="22" xfId="0" applyNumberFormat="1" applyFont="1" applyBorder="1"/>
    <xf numFmtId="2" fontId="1" fillId="0" borderId="16" xfId="0" applyNumberFormat="1" applyFont="1" applyBorder="1"/>
    <xf numFmtId="2" fontId="1" fillId="0" borderId="19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mruColors>
      <color rgb="FFD96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in\Desktop\Dokumenty%20EMTOP\Cen&#237;k%20PSP%20ZZ%202023.xlsx" TargetMode="External"/><Relationship Id="rId1" Type="http://schemas.openxmlformats.org/officeDocument/2006/relationships/externalLinkPath" Target="/Users/Martin/Desktop/Dokumenty%20EMTOP/Cen&#237;k%20PSP%20ZZ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list pro ceník pro zákaz"/>
    </sheetNames>
    <sheetDataSet>
      <sheetData sheetId="0">
        <row r="23">
          <cell r="N23">
            <v>40</v>
          </cell>
        </row>
      </sheetData>
      <sheetData sheetId="1">
        <row r="10">
          <cell r="N10">
            <v>28.8</v>
          </cell>
        </row>
        <row r="11">
          <cell r="N11">
            <v>57.6</v>
          </cell>
        </row>
        <row r="12">
          <cell r="N12">
            <v>132</v>
          </cell>
        </row>
        <row r="13">
          <cell r="N13">
            <v>264</v>
          </cell>
        </row>
        <row r="14">
          <cell r="N14">
            <v>528</v>
          </cell>
        </row>
        <row r="15">
          <cell r="N15">
            <v>37.800000000000004</v>
          </cell>
        </row>
        <row r="16">
          <cell r="N16">
            <v>75.600000000000009</v>
          </cell>
        </row>
        <row r="17">
          <cell r="N17">
            <v>173</v>
          </cell>
        </row>
        <row r="18">
          <cell r="N18">
            <v>346</v>
          </cell>
        </row>
        <row r="19">
          <cell r="N19">
            <v>692</v>
          </cell>
        </row>
        <row r="21">
          <cell r="N21">
            <v>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2"/>
  <sheetViews>
    <sheetView workbookViewId="0">
      <selection activeCell="A47" sqref="A47:XFD50"/>
    </sheetView>
  </sheetViews>
  <sheetFormatPr defaultRowHeight="15" x14ac:dyDescent="0.25"/>
  <cols>
    <col min="1" max="1" width="10.7109375" customWidth="1"/>
    <col min="2" max="2" width="40.7109375" customWidth="1"/>
    <col min="3" max="3" width="20.7109375" customWidth="1"/>
    <col min="4" max="4" width="5.7109375" customWidth="1"/>
    <col min="5" max="5" width="15.7109375" customWidth="1"/>
  </cols>
  <sheetData>
    <row r="1" spans="1:23" x14ac:dyDescent="0.25">
      <c r="A1" t="s">
        <v>0</v>
      </c>
    </row>
    <row r="2" spans="1:23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</row>
    <row r="3" spans="1:23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</row>
    <row r="4" spans="1:23" x14ac:dyDescent="0.25">
      <c r="A4" t="s">
        <v>15</v>
      </c>
      <c r="B4" t="s">
        <v>16</v>
      </c>
      <c r="D4" t="s">
        <v>17</v>
      </c>
      <c r="E4" s="1">
        <v>27.4</v>
      </c>
      <c r="F4" t="s">
        <v>18</v>
      </c>
      <c r="G4" t="s">
        <v>19</v>
      </c>
      <c r="H4" t="s">
        <v>20</v>
      </c>
      <c r="I4" t="s">
        <v>19</v>
      </c>
      <c r="J4" t="s">
        <v>21</v>
      </c>
      <c r="K4" t="s">
        <v>22</v>
      </c>
      <c r="L4" t="s">
        <v>23</v>
      </c>
      <c r="M4" t="s">
        <v>24</v>
      </c>
      <c r="N4">
        <v>0.83299999999999996</v>
      </c>
      <c r="Q4" t="str">
        <f>A4</f>
        <v>1011001</v>
      </c>
      <c r="R4" t="str">
        <f>M4</f>
        <v>F0005-00001</v>
      </c>
      <c r="S4" t="str">
        <f>B4</f>
        <v>PSP AQUARIUS trubka voda DN10 3/8" - 5m</v>
      </c>
      <c r="T4" s="1">
        <f>E4</f>
        <v>27.4</v>
      </c>
    </row>
    <row r="5" spans="1:23" x14ac:dyDescent="0.25">
      <c r="A5" t="s">
        <v>25</v>
      </c>
      <c r="B5" t="s">
        <v>26</v>
      </c>
      <c r="D5" t="s">
        <v>17</v>
      </c>
      <c r="E5" s="1">
        <v>54.8</v>
      </c>
      <c r="F5" t="s">
        <v>18</v>
      </c>
      <c r="G5" t="s">
        <v>19</v>
      </c>
      <c r="H5" t="s">
        <v>20</v>
      </c>
      <c r="I5" t="s">
        <v>19</v>
      </c>
      <c r="J5" t="s">
        <v>21</v>
      </c>
      <c r="K5" t="s">
        <v>22</v>
      </c>
      <c r="L5" t="s">
        <v>23</v>
      </c>
      <c r="M5" t="s">
        <v>27</v>
      </c>
      <c r="N5">
        <v>0.83299999999999996</v>
      </c>
    </row>
    <row r="6" spans="1:23" x14ac:dyDescent="0.25">
      <c r="A6" t="s">
        <v>28</v>
      </c>
      <c r="B6" t="s">
        <v>29</v>
      </c>
      <c r="D6" t="s">
        <v>17</v>
      </c>
      <c r="E6" s="1">
        <v>126</v>
      </c>
      <c r="F6" t="s">
        <v>18</v>
      </c>
      <c r="G6" t="s">
        <v>19</v>
      </c>
      <c r="H6" t="s">
        <v>20</v>
      </c>
      <c r="I6" t="s">
        <v>19</v>
      </c>
      <c r="J6" t="s">
        <v>21</v>
      </c>
      <c r="K6" t="s">
        <v>22</v>
      </c>
      <c r="L6" t="s">
        <v>23</v>
      </c>
      <c r="M6" t="s">
        <v>30</v>
      </c>
      <c r="N6">
        <v>0.83299999999999996</v>
      </c>
    </row>
    <row r="7" spans="1:23" x14ac:dyDescent="0.25">
      <c r="A7" t="s">
        <v>31</v>
      </c>
      <c r="B7" t="s">
        <v>32</v>
      </c>
      <c r="D7" t="s">
        <v>17</v>
      </c>
      <c r="E7" s="1">
        <v>252</v>
      </c>
      <c r="F7" t="s">
        <v>18</v>
      </c>
      <c r="G7" t="s">
        <v>19</v>
      </c>
      <c r="H7" t="s">
        <v>20</v>
      </c>
      <c r="I7" t="s">
        <v>19</v>
      </c>
      <c r="J7" t="s">
        <v>21</v>
      </c>
      <c r="K7" t="s">
        <v>22</v>
      </c>
      <c r="L7" t="s">
        <v>23</v>
      </c>
      <c r="M7" t="s">
        <v>33</v>
      </c>
      <c r="N7">
        <v>0.83299999999999996</v>
      </c>
    </row>
    <row r="8" spans="1:23" x14ac:dyDescent="0.25">
      <c r="A8" t="s">
        <v>34</v>
      </c>
      <c r="B8" t="s">
        <v>35</v>
      </c>
      <c r="D8" t="s">
        <v>17</v>
      </c>
      <c r="E8" s="1">
        <v>504</v>
      </c>
      <c r="F8" t="s">
        <v>18</v>
      </c>
      <c r="G8" t="s">
        <v>19</v>
      </c>
      <c r="H8" t="s">
        <v>20</v>
      </c>
      <c r="I8" t="s">
        <v>19</v>
      </c>
      <c r="J8" t="s">
        <v>21</v>
      </c>
      <c r="K8" t="s">
        <v>22</v>
      </c>
      <c r="L8" t="s">
        <v>23</v>
      </c>
      <c r="M8" t="s">
        <v>36</v>
      </c>
      <c r="N8">
        <v>0.83299999999999996</v>
      </c>
    </row>
    <row r="9" spans="1:23" x14ac:dyDescent="0.25">
      <c r="A9" t="s">
        <v>37</v>
      </c>
      <c r="B9" t="s">
        <v>38</v>
      </c>
      <c r="D9" t="s">
        <v>17</v>
      </c>
      <c r="E9" s="1">
        <v>36</v>
      </c>
      <c r="F9" t="s">
        <v>18</v>
      </c>
      <c r="G9" t="s">
        <v>19</v>
      </c>
      <c r="H9" t="s">
        <v>20</v>
      </c>
      <c r="I9" t="s">
        <v>19</v>
      </c>
      <c r="J9" t="s">
        <v>21</v>
      </c>
      <c r="K9" t="s">
        <v>22</v>
      </c>
      <c r="L9" t="s">
        <v>23</v>
      </c>
      <c r="M9" t="s">
        <v>39</v>
      </c>
      <c r="N9">
        <v>0.83299999999999996</v>
      </c>
    </row>
    <row r="10" spans="1:23" x14ac:dyDescent="0.25">
      <c r="A10" t="s">
        <v>40</v>
      </c>
      <c r="B10" t="s">
        <v>41</v>
      </c>
      <c r="D10" t="s">
        <v>17</v>
      </c>
      <c r="E10" s="1">
        <v>72</v>
      </c>
      <c r="F10" t="s">
        <v>18</v>
      </c>
      <c r="G10" t="s">
        <v>19</v>
      </c>
      <c r="H10" t="s">
        <v>20</v>
      </c>
      <c r="I10" t="s">
        <v>19</v>
      </c>
      <c r="J10" t="s">
        <v>21</v>
      </c>
      <c r="K10" t="s">
        <v>22</v>
      </c>
      <c r="L10" t="s">
        <v>23</v>
      </c>
      <c r="M10" t="s">
        <v>42</v>
      </c>
      <c r="N10">
        <v>0.83299999999999996</v>
      </c>
    </row>
    <row r="11" spans="1:23" x14ac:dyDescent="0.25">
      <c r="A11" t="s">
        <v>43</v>
      </c>
      <c r="B11" t="s">
        <v>44</v>
      </c>
      <c r="D11" t="s">
        <v>17</v>
      </c>
      <c r="E11" s="1">
        <v>164</v>
      </c>
      <c r="F11" t="s">
        <v>18</v>
      </c>
      <c r="G11" t="s">
        <v>19</v>
      </c>
      <c r="H11" t="s">
        <v>20</v>
      </c>
      <c r="I11" t="s">
        <v>19</v>
      </c>
      <c r="J11" t="s">
        <v>21</v>
      </c>
      <c r="K11" t="s">
        <v>22</v>
      </c>
      <c r="L11" t="s">
        <v>23</v>
      </c>
      <c r="M11" t="s">
        <v>45</v>
      </c>
      <c r="N11">
        <v>0.83299999999999996</v>
      </c>
    </row>
    <row r="12" spans="1:23" x14ac:dyDescent="0.25">
      <c r="A12" t="s">
        <v>46</v>
      </c>
      <c r="B12" t="s">
        <v>47</v>
      </c>
      <c r="D12" t="s">
        <v>17</v>
      </c>
      <c r="E12" s="1">
        <v>328</v>
      </c>
      <c r="F12" t="s">
        <v>18</v>
      </c>
      <c r="G12" t="s">
        <v>19</v>
      </c>
      <c r="H12" t="s">
        <v>20</v>
      </c>
      <c r="I12" t="s">
        <v>19</v>
      </c>
      <c r="J12" t="s">
        <v>21</v>
      </c>
      <c r="K12" t="s">
        <v>22</v>
      </c>
      <c r="L12" t="s">
        <v>23</v>
      </c>
      <c r="M12" t="s">
        <v>48</v>
      </c>
      <c r="N12">
        <v>0.83299999999999996</v>
      </c>
    </row>
    <row r="13" spans="1:23" x14ac:dyDescent="0.25">
      <c r="A13" t="s">
        <v>49</v>
      </c>
      <c r="B13" t="s">
        <v>50</v>
      </c>
      <c r="D13" t="s">
        <v>17</v>
      </c>
      <c r="E13" s="1">
        <v>656</v>
      </c>
      <c r="F13" t="s">
        <v>18</v>
      </c>
      <c r="G13" t="s">
        <v>19</v>
      </c>
      <c r="H13" t="s">
        <v>20</v>
      </c>
      <c r="I13" t="s">
        <v>19</v>
      </c>
      <c r="J13" t="s">
        <v>21</v>
      </c>
      <c r="K13" t="s">
        <v>22</v>
      </c>
      <c r="L13" t="s">
        <v>23</v>
      </c>
      <c r="M13" t="s">
        <v>51</v>
      </c>
      <c r="N13">
        <v>0.83299999999999996</v>
      </c>
    </row>
    <row r="14" spans="1:23" x14ac:dyDescent="0.25">
      <c r="A14" t="s">
        <v>52</v>
      </c>
      <c r="B14" t="s">
        <v>53</v>
      </c>
      <c r="D14" t="s">
        <v>17</v>
      </c>
      <c r="E14" s="1">
        <v>38</v>
      </c>
      <c r="F14" t="s">
        <v>18</v>
      </c>
      <c r="G14" t="s">
        <v>19</v>
      </c>
      <c r="H14" t="s">
        <v>20</v>
      </c>
      <c r="I14" t="s">
        <v>19</v>
      </c>
      <c r="J14" t="s">
        <v>21</v>
      </c>
      <c r="K14" t="s">
        <v>22</v>
      </c>
      <c r="L14" t="s">
        <v>23</v>
      </c>
      <c r="M14" t="s">
        <v>54</v>
      </c>
      <c r="N14">
        <v>0.83299999999999996</v>
      </c>
    </row>
    <row r="15" spans="1:23" x14ac:dyDescent="0.25">
      <c r="A15" t="s">
        <v>55</v>
      </c>
      <c r="B15" t="s">
        <v>56</v>
      </c>
      <c r="D15" t="s">
        <v>17</v>
      </c>
      <c r="E15" s="1">
        <v>76</v>
      </c>
      <c r="F15" t="s">
        <v>18</v>
      </c>
      <c r="G15" t="s">
        <v>19</v>
      </c>
      <c r="H15" t="s">
        <v>20</v>
      </c>
      <c r="I15" t="s">
        <v>19</v>
      </c>
      <c r="J15" t="s">
        <v>21</v>
      </c>
      <c r="K15" t="s">
        <v>22</v>
      </c>
      <c r="L15" t="s">
        <v>23</v>
      </c>
      <c r="M15" t="s">
        <v>57</v>
      </c>
      <c r="N15">
        <v>0.83299999999999996</v>
      </c>
    </row>
    <row r="16" spans="1:23" x14ac:dyDescent="0.25">
      <c r="A16" t="s">
        <v>58</v>
      </c>
      <c r="B16" t="s">
        <v>59</v>
      </c>
      <c r="D16" t="s">
        <v>17</v>
      </c>
      <c r="E16" s="1">
        <v>180</v>
      </c>
      <c r="F16" t="s">
        <v>18</v>
      </c>
      <c r="G16" t="s">
        <v>19</v>
      </c>
      <c r="H16" t="s">
        <v>20</v>
      </c>
      <c r="I16" t="s">
        <v>19</v>
      </c>
      <c r="J16" t="s">
        <v>21</v>
      </c>
      <c r="K16" t="s">
        <v>22</v>
      </c>
      <c r="L16" t="s">
        <v>23</v>
      </c>
      <c r="M16" t="s">
        <v>60</v>
      </c>
      <c r="N16">
        <v>0.83299999999999996</v>
      </c>
    </row>
    <row r="17" spans="1:14" x14ac:dyDescent="0.25">
      <c r="A17" t="s">
        <v>61</v>
      </c>
      <c r="B17" t="s">
        <v>62</v>
      </c>
      <c r="D17" t="s">
        <v>17</v>
      </c>
      <c r="E17" s="1">
        <v>360</v>
      </c>
      <c r="F17" t="s">
        <v>18</v>
      </c>
      <c r="G17" t="s">
        <v>19</v>
      </c>
      <c r="H17" t="s">
        <v>20</v>
      </c>
      <c r="I17" t="s">
        <v>19</v>
      </c>
      <c r="J17" t="s">
        <v>21</v>
      </c>
      <c r="K17" t="s">
        <v>22</v>
      </c>
      <c r="L17" t="s">
        <v>23</v>
      </c>
      <c r="M17" t="s">
        <v>63</v>
      </c>
      <c r="N17">
        <v>0.83299999999999996</v>
      </c>
    </row>
    <row r="18" spans="1:14" x14ac:dyDescent="0.25">
      <c r="A18" t="s">
        <v>64</v>
      </c>
      <c r="B18" t="s">
        <v>65</v>
      </c>
      <c r="D18" t="s">
        <v>17</v>
      </c>
      <c r="E18" s="1">
        <v>720</v>
      </c>
      <c r="F18" t="s">
        <v>18</v>
      </c>
      <c r="G18" t="s">
        <v>19</v>
      </c>
      <c r="H18" t="s">
        <v>20</v>
      </c>
      <c r="I18" t="s">
        <v>19</v>
      </c>
      <c r="J18" t="s">
        <v>21</v>
      </c>
      <c r="K18" t="s">
        <v>22</v>
      </c>
      <c r="L18" t="s">
        <v>23</v>
      </c>
      <c r="M18" t="s">
        <v>66</v>
      </c>
      <c r="N18">
        <v>0.83299999999999996</v>
      </c>
    </row>
    <row r="19" spans="1:14" x14ac:dyDescent="0.25">
      <c r="A19" t="s">
        <v>67</v>
      </c>
      <c r="B19" t="s">
        <v>68</v>
      </c>
      <c r="D19" t="s">
        <v>17</v>
      </c>
      <c r="E19" s="1">
        <v>43.5</v>
      </c>
      <c r="F19" t="s">
        <v>18</v>
      </c>
      <c r="G19" t="s">
        <v>19</v>
      </c>
      <c r="H19" t="s">
        <v>20</v>
      </c>
      <c r="I19" t="s">
        <v>19</v>
      </c>
      <c r="J19" t="s">
        <v>21</v>
      </c>
      <c r="K19" t="s">
        <v>22</v>
      </c>
      <c r="L19" t="s">
        <v>23</v>
      </c>
      <c r="M19" t="s">
        <v>69</v>
      </c>
      <c r="N19">
        <v>0.83299999999999996</v>
      </c>
    </row>
    <row r="20" spans="1:14" x14ac:dyDescent="0.25">
      <c r="A20" t="s">
        <v>70</v>
      </c>
      <c r="B20" t="s">
        <v>71</v>
      </c>
      <c r="D20" t="s">
        <v>17</v>
      </c>
      <c r="E20" s="1">
        <v>87</v>
      </c>
      <c r="F20" t="s">
        <v>18</v>
      </c>
      <c r="G20" t="s">
        <v>19</v>
      </c>
      <c r="H20" t="s">
        <v>20</v>
      </c>
      <c r="I20" t="s">
        <v>19</v>
      </c>
      <c r="J20" t="s">
        <v>21</v>
      </c>
      <c r="K20" t="s">
        <v>22</v>
      </c>
      <c r="L20" t="s">
        <v>23</v>
      </c>
      <c r="M20" t="s">
        <v>72</v>
      </c>
      <c r="N20">
        <v>0.83299999999999996</v>
      </c>
    </row>
    <row r="21" spans="1:14" x14ac:dyDescent="0.25">
      <c r="A21" t="s">
        <v>73</v>
      </c>
      <c r="B21" t="s">
        <v>74</v>
      </c>
      <c r="D21" t="s">
        <v>17</v>
      </c>
      <c r="E21" s="1">
        <v>208</v>
      </c>
      <c r="F21" t="s">
        <v>18</v>
      </c>
      <c r="G21" t="s">
        <v>19</v>
      </c>
      <c r="H21" t="s">
        <v>20</v>
      </c>
      <c r="I21" t="s">
        <v>19</v>
      </c>
      <c r="J21" t="s">
        <v>21</v>
      </c>
      <c r="K21" t="s">
        <v>22</v>
      </c>
      <c r="L21" t="s">
        <v>23</v>
      </c>
      <c r="M21" t="s">
        <v>75</v>
      </c>
      <c r="N21">
        <v>0.83299999999999996</v>
      </c>
    </row>
    <row r="22" spans="1:14" x14ac:dyDescent="0.25">
      <c r="A22" t="s">
        <v>76</v>
      </c>
      <c r="B22" t="s">
        <v>77</v>
      </c>
      <c r="D22" t="s">
        <v>17</v>
      </c>
      <c r="E22" s="1">
        <v>416</v>
      </c>
      <c r="F22" t="s">
        <v>18</v>
      </c>
      <c r="G22" t="s">
        <v>19</v>
      </c>
      <c r="H22" t="s">
        <v>20</v>
      </c>
      <c r="I22" t="s">
        <v>19</v>
      </c>
      <c r="J22" t="s">
        <v>21</v>
      </c>
      <c r="K22" t="s">
        <v>22</v>
      </c>
      <c r="L22" t="s">
        <v>23</v>
      </c>
      <c r="M22" t="s">
        <v>78</v>
      </c>
      <c r="N22">
        <v>0.83299999999999996</v>
      </c>
    </row>
    <row r="23" spans="1:14" x14ac:dyDescent="0.25">
      <c r="A23" t="s">
        <v>79</v>
      </c>
      <c r="B23" t="s">
        <v>80</v>
      </c>
      <c r="D23" t="s">
        <v>17</v>
      </c>
      <c r="E23" s="1">
        <v>832</v>
      </c>
      <c r="F23" t="s">
        <v>18</v>
      </c>
      <c r="G23" t="s">
        <v>19</v>
      </c>
      <c r="H23" t="s">
        <v>20</v>
      </c>
      <c r="I23" t="s">
        <v>19</v>
      </c>
      <c r="J23" t="s">
        <v>21</v>
      </c>
      <c r="K23" t="s">
        <v>22</v>
      </c>
      <c r="L23" t="s">
        <v>23</v>
      </c>
      <c r="M23" t="s">
        <v>81</v>
      </c>
      <c r="N23">
        <v>0.83299999999999996</v>
      </c>
    </row>
    <row r="24" spans="1:14" x14ac:dyDescent="0.25">
      <c r="A24" t="s">
        <v>82</v>
      </c>
      <c r="B24" t="s">
        <v>83</v>
      </c>
      <c r="D24" t="s">
        <v>17</v>
      </c>
      <c r="E24" s="1">
        <v>61</v>
      </c>
      <c r="F24" t="s">
        <v>18</v>
      </c>
      <c r="G24" t="s">
        <v>19</v>
      </c>
      <c r="H24" t="s">
        <v>20</v>
      </c>
      <c r="I24" t="s">
        <v>19</v>
      </c>
      <c r="J24" t="s">
        <v>21</v>
      </c>
      <c r="K24" t="s">
        <v>22</v>
      </c>
      <c r="L24" t="s">
        <v>23</v>
      </c>
      <c r="M24" t="s">
        <v>84</v>
      </c>
      <c r="N24">
        <v>0.83299999999999996</v>
      </c>
    </row>
    <row r="25" spans="1:14" x14ac:dyDescent="0.25">
      <c r="A25" t="s">
        <v>85</v>
      </c>
      <c r="B25" t="s">
        <v>86</v>
      </c>
      <c r="D25" t="s">
        <v>17</v>
      </c>
      <c r="E25" s="1">
        <v>122</v>
      </c>
      <c r="F25" t="s">
        <v>18</v>
      </c>
      <c r="G25" t="s">
        <v>19</v>
      </c>
      <c r="H25" t="s">
        <v>20</v>
      </c>
      <c r="I25" t="s">
        <v>19</v>
      </c>
      <c r="J25" t="s">
        <v>21</v>
      </c>
      <c r="K25" t="s">
        <v>22</v>
      </c>
      <c r="L25" t="s">
        <v>23</v>
      </c>
      <c r="M25" t="s">
        <v>87</v>
      </c>
      <c r="N25">
        <v>0.83299999999999996</v>
      </c>
    </row>
    <row r="26" spans="1:14" x14ac:dyDescent="0.25">
      <c r="A26" t="s">
        <v>88</v>
      </c>
      <c r="B26" t="s">
        <v>89</v>
      </c>
      <c r="D26" t="s">
        <v>17</v>
      </c>
      <c r="E26" s="1">
        <v>290</v>
      </c>
      <c r="F26" t="s">
        <v>18</v>
      </c>
      <c r="G26" t="s">
        <v>19</v>
      </c>
      <c r="H26" t="s">
        <v>20</v>
      </c>
      <c r="I26" t="s">
        <v>19</v>
      </c>
      <c r="J26" t="s">
        <v>21</v>
      </c>
      <c r="K26" t="s">
        <v>22</v>
      </c>
      <c r="L26" t="s">
        <v>23</v>
      </c>
      <c r="M26" t="s">
        <v>90</v>
      </c>
      <c r="N26">
        <v>0.83299999999999996</v>
      </c>
    </row>
    <row r="27" spans="1:14" x14ac:dyDescent="0.25">
      <c r="A27" t="s">
        <v>91</v>
      </c>
      <c r="B27" t="s">
        <v>92</v>
      </c>
      <c r="D27" t="s">
        <v>17</v>
      </c>
      <c r="E27" s="1">
        <v>580</v>
      </c>
      <c r="F27" t="s">
        <v>18</v>
      </c>
      <c r="G27" t="s">
        <v>19</v>
      </c>
      <c r="H27" t="s">
        <v>20</v>
      </c>
      <c r="I27" t="s">
        <v>19</v>
      </c>
      <c r="J27" t="s">
        <v>21</v>
      </c>
      <c r="K27" t="s">
        <v>22</v>
      </c>
      <c r="L27" t="s">
        <v>23</v>
      </c>
      <c r="M27" t="s">
        <v>93</v>
      </c>
      <c r="N27">
        <v>0.83299999999999996</v>
      </c>
    </row>
    <row r="28" spans="1:14" x14ac:dyDescent="0.25">
      <c r="A28" t="s">
        <v>94</v>
      </c>
      <c r="B28" t="s">
        <v>95</v>
      </c>
      <c r="D28" t="s">
        <v>17</v>
      </c>
      <c r="E28" s="1">
        <v>1160</v>
      </c>
      <c r="F28" t="s">
        <v>18</v>
      </c>
      <c r="G28" t="s">
        <v>19</v>
      </c>
      <c r="H28" t="s">
        <v>20</v>
      </c>
      <c r="I28" t="s">
        <v>19</v>
      </c>
      <c r="J28" t="s">
        <v>21</v>
      </c>
      <c r="K28" t="s">
        <v>22</v>
      </c>
      <c r="L28" t="s">
        <v>23</v>
      </c>
      <c r="M28" t="s">
        <v>96</v>
      </c>
      <c r="N28">
        <v>0.83299999999999996</v>
      </c>
    </row>
    <row r="29" spans="1:14" x14ac:dyDescent="0.25">
      <c r="A29" t="s">
        <v>97</v>
      </c>
      <c r="B29" t="s">
        <v>98</v>
      </c>
      <c r="D29" t="s">
        <v>17</v>
      </c>
      <c r="E29" s="1">
        <v>87.5</v>
      </c>
      <c r="F29" t="s">
        <v>18</v>
      </c>
      <c r="G29" t="s">
        <v>19</v>
      </c>
      <c r="H29" t="s">
        <v>20</v>
      </c>
      <c r="I29" t="s">
        <v>19</v>
      </c>
      <c r="J29" t="s">
        <v>21</v>
      </c>
      <c r="K29" t="s">
        <v>22</v>
      </c>
      <c r="L29" t="s">
        <v>23</v>
      </c>
      <c r="M29" t="s">
        <v>99</v>
      </c>
      <c r="N29">
        <v>0.83299999999999996</v>
      </c>
    </row>
    <row r="30" spans="1:14" x14ac:dyDescent="0.25">
      <c r="A30" t="s">
        <v>100</v>
      </c>
      <c r="B30" t="s">
        <v>101</v>
      </c>
      <c r="D30" t="s">
        <v>17</v>
      </c>
      <c r="E30" s="1">
        <v>175</v>
      </c>
      <c r="F30" t="s">
        <v>18</v>
      </c>
      <c r="G30" t="s">
        <v>19</v>
      </c>
      <c r="H30" t="s">
        <v>20</v>
      </c>
      <c r="I30" t="s">
        <v>19</v>
      </c>
      <c r="J30" t="s">
        <v>21</v>
      </c>
      <c r="K30" t="s">
        <v>22</v>
      </c>
      <c r="L30" t="s">
        <v>23</v>
      </c>
      <c r="M30" t="s">
        <v>102</v>
      </c>
      <c r="N30">
        <v>0.83299999999999996</v>
      </c>
    </row>
    <row r="31" spans="1:14" x14ac:dyDescent="0.25">
      <c r="A31" t="s">
        <v>103</v>
      </c>
      <c r="B31" t="s">
        <v>104</v>
      </c>
      <c r="D31" t="s">
        <v>17</v>
      </c>
      <c r="E31" s="1">
        <v>416</v>
      </c>
      <c r="F31" t="s">
        <v>18</v>
      </c>
      <c r="G31" t="s">
        <v>19</v>
      </c>
      <c r="H31" t="s">
        <v>20</v>
      </c>
      <c r="I31" t="s">
        <v>19</v>
      </c>
      <c r="J31" t="s">
        <v>21</v>
      </c>
      <c r="K31" t="s">
        <v>22</v>
      </c>
      <c r="L31" t="s">
        <v>23</v>
      </c>
      <c r="M31" t="s">
        <v>105</v>
      </c>
      <c r="N31">
        <v>0.83299999999999996</v>
      </c>
    </row>
    <row r="32" spans="1:14" x14ac:dyDescent="0.25">
      <c r="A32" t="s">
        <v>106</v>
      </c>
      <c r="B32" t="s">
        <v>107</v>
      </c>
      <c r="D32" t="s">
        <v>17</v>
      </c>
      <c r="E32" s="1">
        <v>832</v>
      </c>
      <c r="F32" t="s">
        <v>18</v>
      </c>
      <c r="G32" t="s">
        <v>19</v>
      </c>
      <c r="H32" t="s">
        <v>20</v>
      </c>
      <c r="I32" t="s">
        <v>19</v>
      </c>
      <c r="J32" t="s">
        <v>21</v>
      </c>
      <c r="K32" t="s">
        <v>22</v>
      </c>
      <c r="L32" t="s">
        <v>23</v>
      </c>
      <c r="M32" t="s">
        <v>108</v>
      </c>
      <c r="N32">
        <v>0.83299999999999996</v>
      </c>
    </row>
    <row r="33" spans="1:14" x14ac:dyDescent="0.25">
      <c r="A33" t="s">
        <v>109</v>
      </c>
      <c r="B33" t="s">
        <v>110</v>
      </c>
      <c r="D33" t="s">
        <v>17</v>
      </c>
      <c r="E33" s="1">
        <v>37.200000000000003</v>
      </c>
      <c r="F33" t="s">
        <v>18</v>
      </c>
      <c r="G33" t="s">
        <v>19</v>
      </c>
      <c r="H33" t="s">
        <v>20</v>
      </c>
      <c r="I33" t="s">
        <v>19</v>
      </c>
      <c r="J33" t="s">
        <v>21</v>
      </c>
      <c r="K33" t="s">
        <v>22</v>
      </c>
      <c r="L33" t="s">
        <v>23</v>
      </c>
      <c r="M33" t="s">
        <v>111</v>
      </c>
      <c r="N33">
        <v>0.83299999999999996</v>
      </c>
    </row>
    <row r="34" spans="1:14" x14ac:dyDescent="0.25">
      <c r="A34" t="s">
        <v>112</v>
      </c>
      <c r="B34" t="s">
        <v>113</v>
      </c>
      <c r="D34" t="s">
        <v>17</v>
      </c>
      <c r="E34" s="1">
        <v>41.3</v>
      </c>
      <c r="F34" t="s">
        <v>18</v>
      </c>
      <c r="G34" t="s">
        <v>19</v>
      </c>
      <c r="H34" t="s">
        <v>20</v>
      </c>
      <c r="I34" t="s">
        <v>19</v>
      </c>
      <c r="J34" t="s">
        <v>21</v>
      </c>
      <c r="K34" t="s">
        <v>22</v>
      </c>
      <c r="L34" t="s">
        <v>23</v>
      </c>
      <c r="M34" t="s">
        <v>114</v>
      </c>
      <c r="N34">
        <v>0.83299999999999996</v>
      </c>
    </row>
    <row r="35" spans="1:14" x14ac:dyDescent="0.25">
      <c r="A35" t="s">
        <v>115</v>
      </c>
      <c r="B35" t="s">
        <v>116</v>
      </c>
      <c r="C35" t="s">
        <v>117</v>
      </c>
      <c r="D35" t="s">
        <v>17</v>
      </c>
      <c r="E35" s="1">
        <v>0.95</v>
      </c>
      <c r="F35" t="s">
        <v>18</v>
      </c>
      <c r="G35" t="s">
        <v>118</v>
      </c>
      <c r="H35" t="s">
        <v>119</v>
      </c>
      <c r="I35" t="s">
        <v>120</v>
      </c>
      <c r="J35" t="s">
        <v>121</v>
      </c>
      <c r="K35" t="s">
        <v>22</v>
      </c>
      <c r="L35" t="s">
        <v>23</v>
      </c>
      <c r="M35" t="s">
        <v>122</v>
      </c>
      <c r="N35">
        <v>0</v>
      </c>
    </row>
    <row r="36" spans="1:14" x14ac:dyDescent="0.25">
      <c r="A36" t="s">
        <v>123</v>
      </c>
      <c r="B36" t="s">
        <v>124</v>
      </c>
      <c r="D36" t="s">
        <v>17</v>
      </c>
      <c r="E36" s="1">
        <v>1.35</v>
      </c>
      <c r="F36" t="s">
        <v>18</v>
      </c>
      <c r="G36" t="s">
        <v>118</v>
      </c>
      <c r="H36" t="s">
        <v>119</v>
      </c>
      <c r="I36" t="s">
        <v>120</v>
      </c>
      <c r="J36" t="s">
        <v>121</v>
      </c>
      <c r="K36" t="s">
        <v>22</v>
      </c>
      <c r="L36" t="s">
        <v>23</v>
      </c>
      <c r="M36" t="s">
        <v>125</v>
      </c>
      <c r="N36">
        <v>0</v>
      </c>
    </row>
    <row r="37" spans="1:14" x14ac:dyDescent="0.25">
      <c r="A37" t="s">
        <v>126</v>
      </c>
      <c r="B37" t="s">
        <v>127</v>
      </c>
      <c r="D37" t="s">
        <v>17</v>
      </c>
      <c r="E37" s="1">
        <v>2.4</v>
      </c>
      <c r="F37" t="s">
        <v>18</v>
      </c>
      <c r="G37" t="s">
        <v>118</v>
      </c>
      <c r="H37" t="s">
        <v>119</v>
      </c>
      <c r="I37" t="s">
        <v>120</v>
      </c>
      <c r="J37" t="s">
        <v>121</v>
      </c>
      <c r="K37" t="s">
        <v>22</v>
      </c>
      <c r="L37" t="s">
        <v>23</v>
      </c>
      <c r="M37" t="s">
        <v>128</v>
      </c>
      <c r="N37">
        <v>0</v>
      </c>
    </row>
    <row r="38" spans="1:14" x14ac:dyDescent="0.25">
      <c r="A38" t="s">
        <v>129</v>
      </c>
      <c r="B38" t="s">
        <v>130</v>
      </c>
      <c r="C38" t="s">
        <v>131</v>
      </c>
      <c r="D38" t="s">
        <v>17</v>
      </c>
      <c r="E38" s="1">
        <v>1.5</v>
      </c>
      <c r="F38" t="s">
        <v>18</v>
      </c>
      <c r="G38" t="s">
        <v>118</v>
      </c>
      <c r="H38" t="s">
        <v>119</v>
      </c>
      <c r="I38" t="s">
        <v>120</v>
      </c>
      <c r="J38" t="s">
        <v>121</v>
      </c>
      <c r="K38" t="s">
        <v>22</v>
      </c>
      <c r="L38" t="s">
        <v>23</v>
      </c>
      <c r="M38" t="s">
        <v>132</v>
      </c>
      <c r="N38">
        <v>0</v>
      </c>
    </row>
    <row r="39" spans="1:14" x14ac:dyDescent="0.25">
      <c r="A39" t="s">
        <v>133</v>
      </c>
      <c r="B39" t="s">
        <v>134</v>
      </c>
      <c r="C39" t="s">
        <v>135</v>
      </c>
      <c r="D39" t="s">
        <v>17</v>
      </c>
      <c r="E39" s="1">
        <v>2.7</v>
      </c>
      <c r="F39" t="s">
        <v>18</v>
      </c>
      <c r="G39" t="s">
        <v>118</v>
      </c>
      <c r="H39" t="s">
        <v>119</v>
      </c>
      <c r="I39" t="s">
        <v>120</v>
      </c>
      <c r="J39" t="s">
        <v>121</v>
      </c>
      <c r="K39" t="s">
        <v>22</v>
      </c>
      <c r="L39" t="s">
        <v>23</v>
      </c>
      <c r="M39" t="s">
        <v>136</v>
      </c>
      <c r="N39">
        <v>0</v>
      </c>
    </row>
    <row r="40" spans="1:14" x14ac:dyDescent="0.25">
      <c r="A40" t="s">
        <v>137</v>
      </c>
      <c r="B40" t="s">
        <v>138</v>
      </c>
      <c r="C40" t="s">
        <v>135</v>
      </c>
      <c r="D40" t="s">
        <v>17</v>
      </c>
      <c r="E40" s="1">
        <v>6.2</v>
      </c>
      <c r="F40" t="s">
        <v>18</v>
      </c>
      <c r="G40" t="s">
        <v>118</v>
      </c>
      <c r="H40" t="s">
        <v>119</v>
      </c>
      <c r="I40" t="s">
        <v>120</v>
      </c>
      <c r="J40" t="s">
        <v>121</v>
      </c>
      <c r="K40" t="s">
        <v>22</v>
      </c>
      <c r="L40" t="s">
        <v>23</v>
      </c>
      <c r="M40" t="s">
        <v>139</v>
      </c>
      <c r="N40">
        <v>0</v>
      </c>
    </row>
    <row r="41" spans="1:14" x14ac:dyDescent="0.25">
      <c r="A41" t="s">
        <v>140</v>
      </c>
      <c r="B41" t="s">
        <v>141</v>
      </c>
      <c r="C41" t="s">
        <v>135</v>
      </c>
      <c r="D41" t="s">
        <v>17</v>
      </c>
      <c r="E41" s="1">
        <v>6.5</v>
      </c>
      <c r="F41" t="s">
        <v>18</v>
      </c>
      <c r="G41" t="s">
        <v>118</v>
      </c>
      <c r="H41" t="s">
        <v>119</v>
      </c>
      <c r="I41" t="s">
        <v>120</v>
      </c>
      <c r="J41" t="s">
        <v>121</v>
      </c>
      <c r="K41" t="s">
        <v>22</v>
      </c>
      <c r="L41" t="s">
        <v>23</v>
      </c>
      <c r="M41" t="s">
        <v>142</v>
      </c>
      <c r="N41">
        <v>0</v>
      </c>
    </row>
    <row r="42" spans="1:14" x14ac:dyDescent="0.25">
      <c r="A42" t="s">
        <v>143</v>
      </c>
      <c r="B42" t="s">
        <v>144</v>
      </c>
      <c r="C42" t="s">
        <v>135</v>
      </c>
      <c r="D42" t="s">
        <v>17</v>
      </c>
      <c r="E42" s="1">
        <v>13.1</v>
      </c>
      <c r="F42" t="s">
        <v>18</v>
      </c>
      <c r="G42" t="s">
        <v>118</v>
      </c>
      <c r="H42" t="s">
        <v>119</v>
      </c>
      <c r="I42" t="s">
        <v>120</v>
      </c>
      <c r="J42" t="s">
        <v>121</v>
      </c>
      <c r="K42" t="s">
        <v>22</v>
      </c>
      <c r="L42" t="s">
        <v>23</v>
      </c>
      <c r="M42" t="s">
        <v>145</v>
      </c>
      <c r="N42">
        <v>0</v>
      </c>
    </row>
    <row r="43" spans="1:14" x14ac:dyDescent="0.25">
      <c r="A43" t="s">
        <v>146</v>
      </c>
      <c r="B43" t="s">
        <v>147</v>
      </c>
      <c r="C43" t="s">
        <v>135</v>
      </c>
      <c r="D43" t="s">
        <v>17</v>
      </c>
      <c r="E43" s="1">
        <v>2.7</v>
      </c>
      <c r="F43" t="s">
        <v>18</v>
      </c>
      <c r="G43" t="s">
        <v>118</v>
      </c>
      <c r="H43" t="s">
        <v>119</v>
      </c>
      <c r="I43" t="s">
        <v>120</v>
      </c>
      <c r="J43" t="s">
        <v>121</v>
      </c>
      <c r="K43" t="s">
        <v>22</v>
      </c>
      <c r="L43" t="s">
        <v>23</v>
      </c>
      <c r="M43" t="s">
        <v>148</v>
      </c>
      <c r="N43">
        <v>0</v>
      </c>
    </row>
    <row r="44" spans="1:14" x14ac:dyDescent="0.25">
      <c r="A44" t="s">
        <v>149</v>
      </c>
      <c r="B44" t="s">
        <v>150</v>
      </c>
      <c r="C44" t="s">
        <v>135</v>
      </c>
      <c r="D44" t="s">
        <v>17</v>
      </c>
      <c r="E44" s="1">
        <v>6.1</v>
      </c>
      <c r="F44" t="s">
        <v>18</v>
      </c>
      <c r="G44" t="s">
        <v>118</v>
      </c>
      <c r="H44" t="s">
        <v>119</v>
      </c>
      <c r="I44" t="s">
        <v>120</v>
      </c>
      <c r="J44" t="s">
        <v>121</v>
      </c>
      <c r="K44" t="s">
        <v>22</v>
      </c>
      <c r="L44" t="s">
        <v>23</v>
      </c>
      <c r="M44" t="s">
        <v>151</v>
      </c>
      <c r="N44">
        <v>0</v>
      </c>
    </row>
    <row r="45" spans="1:14" x14ac:dyDescent="0.25">
      <c r="A45" t="s">
        <v>152</v>
      </c>
      <c r="B45" t="s">
        <v>153</v>
      </c>
      <c r="C45" t="s">
        <v>135</v>
      </c>
      <c r="D45" t="s">
        <v>17</v>
      </c>
      <c r="E45" s="1">
        <v>7.8</v>
      </c>
      <c r="F45" t="s">
        <v>18</v>
      </c>
      <c r="G45" t="s">
        <v>118</v>
      </c>
      <c r="H45" t="s">
        <v>119</v>
      </c>
      <c r="I45" t="s">
        <v>120</v>
      </c>
      <c r="J45" t="s">
        <v>121</v>
      </c>
      <c r="K45" t="s">
        <v>22</v>
      </c>
      <c r="L45" t="s">
        <v>23</v>
      </c>
      <c r="M45" t="s">
        <v>154</v>
      </c>
      <c r="N45">
        <v>0</v>
      </c>
    </row>
    <row r="46" spans="1:14" x14ac:dyDescent="0.25">
      <c r="A46" t="s">
        <v>155</v>
      </c>
      <c r="B46" t="s">
        <v>156</v>
      </c>
      <c r="C46" t="s">
        <v>135</v>
      </c>
      <c r="D46" t="s">
        <v>17</v>
      </c>
      <c r="E46" s="1">
        <v>12.3</v>
      </c>
      <c r="F46" t="s">
        <v>18</v>
      </c>
      <c r="G46" t="s">
        <v>118</v>
      </c>
      <c r="H46" t="s">
        <v>119</v>
      </c>
      <c r="I46" t="s">
        <v>120</v>
      </c>
      <c r="J46" t="s">
        <v>121</v>
      </c>
      <c r="K46" t="s">
        <v>22</v>
      </c>
      <c r="L46" t="s">
        <v>23</v>
      </c>
      <c r="M46" t="s">
        <v>157</v>
      </c>
      <c r="N46">
        <v>0</v>
      </c>
    </row>
    <row r="47" spans="1:14" x14ac:dyDescent="0.25">
      <c r="A47" t="s">
        <v>158</v>
      </c>
      <c r="B47" t="s">
        <v>159</v>
      </c>
      <c r="D47" t="s">
        <v>17</v>
      </c>
      <c r="E47" s="1">
        <v>660</v>
      </c>
      <c r="F47" t="s">
        <v>18</v>
      </c>
      <c r="G47" t="s">
        <v>19</v>
      </c>
      <c r="H47" t="s">
        <v>20</v>
      </c>
      <c r="I47" t="s">
        <v>118</v>
      </c>
      <c r="J47" t="s">
        <v>160</v>
      </c>
      <c r="K47" t="s">
        <v>22</v>
      </c>
      <c r="L47" t="s">
        <v>23</v>
      </c>
      <c r="M47" t="s">
        <v>161</v>
      </c>
      <c r="N47">
        <v>0.83299999999999996</v>
      </c>
    </row>
    <row r="48" spans="1:14" x14ac:dyDescent="0.25">
      <c r="A48" t="s">
        <v>162</v>
      </c>
      <c r="B48" t="s">
        <v>163</v>
      </c>
      <c r="D48" t="s">
        <v>17</v>
      </c>
      <c r="E48" s="1">
        <v>1320</v>
      </c>
      <c r="F48" t="s">
        <v>18</v>
      </c>
      <c r="G48" t="s">
        <v>19</v>
      </c>
      <c r="H48" t="s">
        <v>20</v>
      </c>
      <c r="I48" t="s">
        <v>118</v>
      </c>
      <c r="J48" t="s">
        <v>160</v>
      </c>
      <c r="K48" t="s">
        <v>22</v>
      </c>
      <c r="L48" t="s">
        <v>23</v>
      </c>
      <c r="M48" t="s">
        <v>164</v>
      </c>
      <c r="N48">
        <v>0.83299999999999996</v>
      </c>
    </row>
    <row r="49" spans="1:14" x14ac:dyDescent="0.25">
      <c r="A49" t="s">
        <v>165</v>
      </c>
      <c r="B49" t="s">
        <v>166</v>
      </c>
      <c r="D49" t="s">
        <v>17</v>
      </c>
      <c r="E49" s="1">
        <v>2640</v>
      </c>
      <c r="F49" t="s">
        <v>18</v>
      </c>
      <c r="G49" t="s">
        <v>19</v>
      </c>
      <c r="H49" t="s">
        <v>20</v>
      </c>
      <c r="I49" t="s">
        <v>118</v>
      </c>
      <c r="J49" t="s">
        <v>160</v>
      </c>
      <c r="K49" t="s">
        <v>22</v>
      </c>
      <c r="L49" t="s">
        <v>23</v>
      </c>
      <c r="M49" t="s">
        <v>167</v>
      </c>
      <c r="N49">
        <v>0.83299999999999996</v>
      </c>
    </row>
    <row r="50" spans="1:14" x14ac:dyDescent="0.25">
      <c r="A50" t="s">
        <v>168</v>
      </c>
      <c r="B50" t="s">
        <v>169</v>
      </c>
      <c r="D50" t="s">
        <v>17</v>
      </c>
      <c r="E50" s="1">
        <v>780</v>
      </c>
      <c r="F50" t="s">
        <v>18</v>
      </c>
      <c r="G50" t="s">
        <v>19</v>
      </c>
      <c r="H50" t="s">
        <v>20</v>
      </c>
      <c r="I50" t="s">
        <v>118</v>
      </c>
      <c r="J50" t="s">
        <v>160</v>
      </c>
      <c r="K50" t="s">
        <v>22</v>
      </c>
      <c r="L50" t="s">
        <v>23</v>
      </c>
      <c r="M50" t="s">
        <v>170</v>
      </c>
      <c r="N50">
        <v>0.83299999999999996</v>
      </c>
    </row>
    <row r="51" spans="1:14" x14ac:dyDescent="0.25">
      <c r="A51" t="s">
        <v>171</v>
      </c>
      <c r="B51" t="s">
        <v>172</v>
      </c>
      <c r="D51" t="s">
        <v>17</v>
      </c>
      <c r="E51" s="1">
        <v>1560</v>
      </c>
      <c r="F51" t="s">
        <v>18</v>
      </c>
      <c r="G51" t="s">
        <v>19</v>
      </c>
      <c r="H51" t="s">
        <v>20</v>
      </c>
      <c r="I51" t="s">
        <v>118</v>
      </c>
      <c r="J51" t="s">
        <v>160</v>
      </c>
      <c r="K51" t="s">
        <v>22</v>
      </c>
      <c r="L51" t="s">
        <v>23</v>
      </c>
      <c r="M51" t="s">
        <v>173</v>
      </c>
      <c r="N51">
        <v>0.83299999999999996</v>
      </c>
    </row>
    <row r="52" spans="1:14" x14ac:dyDescent="0.25">
      <c r="A52" t="s">
        <v>174</v>
      </c>
      <c r="B52" t="s">
        <v>175</v>
      </c>
      <c r="D52" t="s">
        <v>17</v>
      </c>
      <c r="E52" s="1">
        <v>3120</v>
      </c>
      <c r="F52" t="s">
        <v>18</v>
      </c>
      <c r="G52" t="s">
        <v>19</v>
      </c>
      <c r="H52" t="s">
        <v>20</v>
      </c>
      <c r="I52" t="s">
        <v>118</v>
      </c>
      <c r="J52" t="s">
        <v>160</v>
      </c>
      <c r="K52" t="s">
        <v>22</v>
      </c>
      <c r="L52" t="s">
        <v>23</v>
      </c>
      <c r="M52" t="s">
        <v>176</v>
      </c>
      <c r="N52">
        <v>0.83299999999999996</v>
      </c>
    </row>
    <row r="53" spans="1:14" x14ac:dyDescent="0.25">
      <c r="A53" t="s">
        <v>177</v>
      </c>
      <c r="B53" t="s">
        <v>178</v>
      </c>
      <c r="D53" t="s">
        <v>17</v>
      </c>
      <c r="E53" s="1">
        <v>51.5</v>
      </c>
      <c r="F53" t="s">
        <v>18</v>
      </c>
      <c r="G53" t="s">
        <v>120</v>
      </c>
      <c r="H53" t="s">
        <v>179</v>
      </c>
      <c r="I53" t="s">
        <v>19</v>
      </c>
      <c r="J53" t="s">
        <v>21</v>
      </c>
      <c r="K53" t="s">
        <v>22</v>
      </c>
      <c r="L53" t="s">
        <v>23</v>
      </c>
      <c r="M53" t="s">
        <v>180</v>
      </c>
      <c r="N53">
        <v>0.83299999999999996</v>
      </c>
    </row>
    <row r="54" spans="1:14" x14ac:dyDescent="0.25">
      <c r="A54" t="s">
        <v>181</v>
      </c>
      <c r="B54" t="s">
        <v>182</v>
      </c>
      <c r="D54" t="s">
        <v>17</v>
      </c>
      <c r="E54" s="1">
        <v>103</v>
      </c>
      <c r="F54" t="s">
        <v>18</v>
      </c>
      <c r="G54" t="s">
        <v>120</v>
      </c>
      <c r="H54" t="s">
        <v>179</v>
      </c>
      <c r="I54" t="s">
        <v>19</v>
      </c>
      <c r="J54" t="s">
        <v>21</v>
      </c>
      <c r="K54" t="s">
        <v>22</v>
      </c>
      <c r="L54" t="s">
        <v>23</v>
      </c>
      <c r="M54" t="s">
        <v>183</v>
      </c>
      <c r="N54">
        <v>0.83299999999999996</v>
      </c>
    </row>
    <row r="55" spans="1:14" x14ac:dyDescent="0.25">
      <c r="A55" t="s">
        <v>184</v>
      </c>
      <c r="B55" t="s">
        <v>185</v>
      </c>
      <c r="D55" t="s">
        <v>17</v>
      </c>
      <c r="E55" s="1">
        <v>241</v>
      </c>
      <c r="F55" t="s">
        <v>18</v>
      </c>
      <c r="G55" t="s">
        <v>120</v>
      </c>
      <c r="H55" t="s">
        <v>179</v>
      </c>
      <c r="I55" t="s">
        <v>19</v>
      </c>
      <c r="J55" t="s">
        <v>21</v>
      </c>
      <c r="K55" t="s">
        <v>22</v>
      </c>
      <c r="L55" t="s">
        <v>23</v>
      </c>
      <c r="M55" t="s">
        <v>186</v>
      </c>
      <c r="N55">
        <v>0.83299999999999996</v>
      </c>
    </row>
    <row r="56" spans="1:14" x14ac:dyDescent="0.25">
      <c r="A56" t="s">
        <v>187</v>
      </c>
      <c r="B56" t="s">
        <v>188</v>
      </c>
      <c r="D56" t="s">
        <v>17</v>
      </c>
      <c r="E56" s="1">
        <v>482</v>
      </c>
      <c r="F56" t="s">
        <v>18</v>
      </c>
      <c r="G56" t="s">
        <v>120</v>
      </c>
      <c r="H56" t="s">
        <v>179</v>
      </c>
      <c r="I56" t="s">
        <v>19</v>
      </c>
      <c r="J56" t="s">
        <v>21</v>
      </c>
      <c r="K56" t="s">
        <v>22</v>
      </c>
      <c r="L56" t="s">
        <v>23</v>
      </c>
      <c r="M56" t="s">
        <v>189</v>
      </c>
      <c r="N56">
        <v>0.83299999999999996</v>
      </c>
    </row>
    <row r="57" spans="1:14" x14ac:dyDescent="0.25">
      <c r="A57" t="s">
        <v>190</v>
      </c>
      <c r="B57" t="s">
        <v>191</v>
      </c>
      <c r="D57" t="s">
        <v>17</v>
      </c>
      <c r="E57" s="1">
        <v>964</v>
      </c>
      <c r="F57" t="s">
        <v>18</v>
      </c>
      <c r="G57" t="s">
        <v>120</v>
      </c>
      <c r="H57" t="s">
        <v>179</v>
      </c>
      <c r="I57" t="s">
        <v>19</v>
      </c>
      <c r="J57" t="s">
        <v>21</v>
      </c>
      <c r="K57" t="s">
        <v>22</v>
      </c>
      <c r="L57" t="s">
        <v>23</v>
      </c>
      <c r="M57" t="s">
        <v>192</v>
      </c>
      <c r="N57">
        <v>0.83299999999999996</v>
      </c>
    </row>
    <row r="58" spans="1:14" x14ac:dyDescent="0.25">
      <c r="A58" t="s">
        <v>193</v>
      </c>
      <c r="B58" t="s">
        <v>194</v>
      </c>
      <c r="D58" t="s">
        <v>17</v>
      </c>
      <c r="E58" s="1">
        <v>69</v>
      </c>
      <c r="F58" t="s">
        <v>18</v>
      </c>
      <c r="G58" t="s">
        <v>120</v>
      </c>
      <c r="H58" t="s">
        <v>179</v>
      </c>
      <c r="I58" t="s">
        <v>19</v>
      </c>
      <c r="J58" t="s">
        <v>21</v>
      </c>
      <c r="K58" t="s">
        <v>22</v>
      </c>
      <c r="L58" t="s">
        <v>23</v>
      </c>
      <c r="M58" t="s">
        <v>195</v>
      </c>
      <c r="N58">
        <v>0.83299999999999996</v>
      </c>
    </row>
    <row r="59" spans="1:14" x14ac:dyDescent="0.25">
      <c r="A59" t="s">
        <v>196</v>
      </c>
      <c r="B59" t="s">
        <v>197</v>
      </c>
      <c r="D59" t="s">
        <v>17</v>
      </c>
      <c r="E59" s="1">
        <v>138</v>
      </c>
      <c r="F59" t="s">
        <v>18</v>
      </c>
      <c r="G59" t="s">
        <v>120</v>
      </c>
      <c r="H59" t="s">
        <v>179</v>
      </c>
      <c r="I59" t="s">
        <v>19</v>
      </c>
      <c r="J59" t="s">
        <v>21</v>
      </c>
      <c r="K59" t="s">
        <v>22</v>
      </c>
      <c r="L59" t="s">
        <v>23</v>
      </c>
      <c r="M59" t="s">
        <v>198</v>
      </c>
      <c r="N59">
        <v>0.83299999999999996</v>
      </c>
    </row>
    <row r="60" spans="1:14" x14ac:dyDescent="0.25">
      <c r="A60" t="s">
        <v>199</v>
      </c>
      <c r="B60" t="s">
        <v>200</v>
      </c>
      <c r="D60" t="s">
        <v>17</v>
      </c>
      <c r="E60" s="1">
        <v>329</v>
      </c>
      <c r="F60" t="s">
        <v>18</v>
      </c>
      <c r="G60" t="s">
        <v>120</v>
      </c>
      <c r="H60" t="s">
        <v>179</v>
      </c>
      <c r="I60" t="s">
        <v>19</v>
      </c>
      <c r="J60" t="s">
        <v>21</v>
      </c>
      <c r="K60" t="s">
        <v>22</v>
      </c>
      <c r="L60" t="s">
        <v>23</v>
      </c>
      <c r="M60" t="s">
        <v>201</v>
      </c>
      <c r="N60">
        <v>0.83299999999999996</v>
      </c>
    </row>
    <row r="61" spans="1:14" x14ac:dyDescent="0.25">
      <c r="A61" t="s">
        <v>202</v>
      </c>
      <c r="B61" t="s">
        <v>203</v>
      </c>
      <c r="D61" t="s">
        <v>17</v>
      </c>
      <c r="E61" s="1">
        <v>658</v>
      </c>
      <c r="F61" t="s">
        <v>18</v>
      </c>
      <c r="G61" t="s">
        <v>120</v>
      </c>
      <c r="H61" t="s">
        <v>179</v>
      </c>
      <c r="I61" t="s">
        <v>19</v>
      </c>
      <c r="J61" t="s">
        <v>21</v>
      </c>
      <c r="K61" t="s">
        <v>22</v>
      </c>
      <c r="L61" t="s">
        <v>23</v>
      </c>
      <c r="M61" t="s">
        <v>204</v>
      </c>
      <c r="N61">
        <v>0.83299999999999996</v>
      </c>
    </row>
    <row r="62" spans="1:14" x14ac:dyDescent="0.25">
      <c r="A62" t="s">
        <v>205</v>
      </c>
      <c r="B62" t="s">
        <v>206</v>
      </c>
      <c r="D62" t="s">
        <v>17</v>
      </c>
      <c r="E62" s="1">
        <v>1316</v>
      </c>
      <c r="F62" t="s">
        <v>18</v>
      </c>
      <c r="G62" t="s">
        <v>120</v>
      </c>
      <c r="H62" t="s">
        <v>179</v>
      </c>
      <c r="I62" t="s">
        <v>19</v>
      </c>
      <c r="J62" t="s">
        <v>21</v>
      </c>
      <c r="K62" t="s">
        <v>22</v>
      </c>
      <c r="L62" t="s">
        <v>23</v>
      </c>
      <c r="M62" t="s">
        <v>207</v>
      </c>
      <c r="N62">
        <v>0.83299999999999996</v>
      </c>
    </row>
    <row r="63" spans="1:14" x14ac:dyDescent="0.25">
      <c r="A63" t="s">
        <v>208</v>
      </c>
      <c r="B63" t="s">
        <v>209</v>
      </c>
      <c r="D63" t="s">
        <v>17</v>
      </c>
      <c r="E63" s="1">
        <v>87.5</v>
      </c>
      <c r="F63" t="s">
        <v>18</v>
      </c>
      <c r="G63" t="s">
        <v>120</v>
      </c>
      <c r="H63" t="s">
        <v>179</v>
      </c>
      <c r="I63" t="s">
        <v>19</v>
      </c>
      <c r="J63" t="s">
        <v>21</v>
      </c>
      <c r="K63" t="s">
        <v>22</v>
      </c>
      <c r="L63" t="s">
        <v>23</v>
      </c>
      <c r="M63" t="s">
        <v>210</v>
      </c>
      <c r="N63">
        <v>0.83299999999999996</v>
      </c>
    </row>
    <row r="64" spans="1:14" x14ac:dyDescent="0.25">
      <c r="A64" t="s">
        <v>211</v>
      </c>
      <c r="B64" t="s">
        <v>212</v>
      </c>
      <c r="D64" t="s">
        <v>17</v>
      </c>
      <c r="E64" s="1">
        <v>175</v>
      </c>
      <c r="F64" t="s">
        <v>18</v>
      </c>
      <c r="G64" t="s">
        <v>120</v>
      </c>
      <c r="H64" t="s">
        <v>179</v>
      </c>
      <c r="I64" t="s">
        <v>19</v>
      </c>
      <c r="J64" t="s">
        <v>21</v>
      </c>
      <c r="K64" t="s">
        <v>22</v>
      </c>
      <c r="L64" t="s">
        <v>23</v>
      </c>
      <c r="M64" t="s">
        <v>213</v>
      </c>
      <c r="N64">
        <v>0.83299999999999996</v>
      </c>
    </row>
    <row r="65" spans="1:14" x14ac:dyDescent="0.25">
      <c r="A65" t="s">
        <v>214</v>
      </c>
      <c r="B65" t="s">
        <v>215</v>
      </c>
      <c r="D65" t="s">
        <v>17</v>
      </c>
      <c r="E65" s="1">
        <v>405</v>
      </c>
      <c r="F65" t="s">
        <v>18</v>
      </c>
      <c r="G65" t="s">
        <v>120</v>
      </c>
      <c r="H65" t="s">
        <v>179</v>
      </c>
      <c r="I65" t="s">
        <v>19</v>
      </c>
      <c r="J65" t="s">
        <v>21</v>
      </c>
      <c r="K65" t="s">
        <v>22</v>
      </c>
      <c r="L65" t="s">
        <v>23</v>
      </c>
      <c r="M65" t="s">
        <v>216</v>
      </c>
      <c r="N65">
        <v>0.83299999999999996</v>
      </c>
    </row>
    <row r="66" spans="1:14" x14ac:dyDescent="0.25">
      <c r="A66" t="s">
        <v>217</v>
      </c>
      <c r="B66" t="s">
        <v>218</v>
      </c>
      <c r="D66" t="s">
        <v>17</v>
      </c>
      <c r="E66" s="1">
        <v>810</v>
      </c>
      <c r="F66" t="s">
        <v>18</v>
      </c>
      <c r="G66" t="s">
        <v>120</v>
      </c>
      <c r="H66" t="s">
        <v>179</v>
      </c>
      <c r="I66" t="s">
        <v>19</v>
      </c>
      <c r="J66" t="s">
        <v>21</v>
      </c>
      <c r="K66" t="s">
        <v>22</v>
      </c>
      <c r="L66" t="s">
        <v>23</v>
      </c>
      <c r="M66" t="s">
        <v>219</v>
      </c>
      <c r="N66">
        <v>0.83299999999999996</v>
      </c>
    </row>
    <row r="67" spans="1:14" x14ac:dyDescent="0.25">
      <c r="A67" t="s">
        <v>220</v>
      </c>
      <c r="B67" t="s">
        <v>221</v>
      </c>
      <c r="D67" t="s">
        <v>17</v>
      </c>
      <c r="E67" s="1">
        <v>1620</v>
      </c>
      <c r="F67" t="s">
        <v>18</v>
      </c>
      <c r="G67" t="s">
        <v>120</v>
      </c>
      <c r="H67" t="s">
        <v>179</v>
      </c>
      <c r="I67" t="s">
        <v>19</v>
      </c>
      <c r="J67" t="s">
        <v>21</v>
      </c>
      <c r="K67" t="s">
        <v>22</v>
      </c>
      <c r="L67" t="s">
        <v>23</v>
      </c>
      <c r="M67" t="s">
        <v>222</v>
      </c>
      <c r="N67">
        <v>0.83299999999999996</v>
      </c>
    </row>
    <row r="68" spans="1:14" x14ac:dyDescent="0.25">
      <c r="A68" t="s">
        <v>223</v>
      </c>
      <c r="B68" t="s">
        <v>224</v>
      </c>
      <c r="D68" t="s">
        <v>17</v>
      </c>
      <c r="E68" s="1">
        <v>131.5</v>
      </c>
      <c r="F68" t="s">
        <v>18</v>
      </c>
      <c r="G68" t="s">
        <v>120</v>
      </c>
      <c r="H68" t="s">
        <v>179</v>
      </c>
      <c r="I68" t="s">
        <v>19</v>
      </c>
      <c r="J68" t="s">
        <v>21</v>
      </c>
      <c r="K68" t="s">
        <v>22</v>
      </c>
      <c r="L68" t="s">
        <v>23</v>
      </c>
      <c r="M68" t="s">
        <v>225</v>
      </c>
      <c r="N68">
        <v>0.83299999999999996</v>
      </c>
    </row>
    <row r="69" spans="1:14" x14ac:dyDescent="0.25">
      <c r="A69" t="s">
        <v>226</v>
      </c>
      <c r="B69" t="s">
        <v>227</v>
      </c>
      <c r="D69" t="s">
        <v>17</v>
      </c>
      <c r="E69" s="1">
        <v>263</v>
      </c>
      <c r="F69" t="s">
        <v>18</v>
      </c>
      <c r="G69" t="s">
        <v>120</v>
      </c>
      <c r="H69" t="s">
        <v>179</v>
      </c>
      <c r="I69" t="s">
        <v>19</v>
      </c>
      <c r="J69" t="s">
        <v>21</v>
      </c>
      <c r="K69" t="s">
        <v>22</v>
      </c>
      <c r="L69" t="s">
        <v>23</v>
      </c>
      <c r="M69" t="s">
        <v>228</v>
      </c>
      <c r="N69">
        <v>0.83299999999999996</v>
      </c>
    </row>
    <row r="70" spans="1:14" x14ac:dyDescent="0.25">
      <c r="A70" t="s">
        <v>229</v>
      </c>
      <c r="B70" t="s">
        <v>230</v>
      </c>
      <c r="D70" t="s">
        <v>17</v>
      </c>
      <c r="E70" s="1">
        <v>613.5</v>
      </c>
      <c r="F70" t="s">
        <v>18</v>
      </c>
      <c r="G70" t="s">
        <v>120</v>
      </c>
      <c r="H70" t="s">
        <v>179</v>
      </c>
      <c r="I70" t="s">
        <v>19</v>
      </c>
      <c r="J70" t="s">
        <v>21</v>
      </c>
      <c r="K70" t="s">
        <v>22</v>
      </c>
      <c r="L70" t="s">
        <v>23</v>
      </c>
      <c r="M70" t="s">
        <v>231</v>
      </c>
      <c r="N70">
        <v>0.83299999999999996</v>
      </c>
    </row>
    <row r="71" spans="1:14" x14ac:dyDescent="0.25">
      <c r="A71" t="s">
        <v>232</v>
      </c>
      <c r="B71" t="s">
        <v>233</v>
      </c>
      <c r="D71" t="s">
        <v>17</v>
      </c>
      <c r="E71" s="1">
        <v>1227</v>
      </c>
      <c r="F71" t="s">
        <v>18</v>
      </c>
      <c r="G71" t="s">
        <v>120</v>
      </c>
      <c r="H71" t="s">
        <v>179</v>
      </c>
      <c r="I71" t="s">
        <v>19</v>
      </c>
      <c r="J71" t="s">
        <v>21</v>
      </c>
      <c r="K71" t="s">
        <v>22</v>
      </c>
      <c r="L71" t="s">
        <v>23</v>
      </c>
      <c r="M71" t="s">
        <v>234</v>
      </c>
      <c r="N71">
        <v>0.83299999999999996</v>
      </c>
    </row>
    <row r="72" spans="1:14" x14ac:dyDescent="0.25">
      <c r="A72" t="s">
        <v>235</v>
      </c>
      <c r="B72" t="s">
        <v>236</v>
      </c>
      <c r="D72" t="s">
        <v>17</v>
      </c>
      <c r="E72" s="1">
        <v>0.31</v>
      </c>
      <c r="F72" t="s">
        <v>18</v>
      </c>
      <c r="G72" t="s">
        <v>118</v>
      </c>
      <c r="H72" t="s">
        <v>119</v>
      </c>
      <c r="I72" t="s">
        <v>120</v>
      </c>
      <c r="J72" t="s">
        <v>121</v>
      </c>
      <c r="K72" t="s">
        <v>22</v>
      </c>
      <c r="L72" t="s">
        <v>23</v>
      </c>
      <c r="M72" t="s">
        <v>237</v>
      </c>
      <c r="N72">
        <v>0</v>
      </c>
    </row>
    <row r="73" spans="1:14" x14ac:dyDescent="0.25">
      <c r="A73" t="s">
        <v>238</v>
      </c>
      <c r="B73" t="s">
        <v>239</v>
      </c>
      <c r="D73" t="s">
        <v>17</v>
      </c>
      <c r="E73" s="1">
        <v>0.37</v>
      </c>
      <c r="F73" t="s">
        <v>18</v>
      </c>
      <c r="G73" t="s">
        <v>118</v>
      </c>
      <c r="H73" t="s">
        <v>119</v>
      </c>
      <c r="I73" t="s">
        <v>120</v>
      </c>
      <c r="J73" t="s">
        <v>121</v>
      </c>
      <c r="K73" t="s">
        <v>22</v>
      </c>
      <c r="L73" t="s">
        <v>23</v>
      </c>
      <c r="M73" t="s">
        <v>240</v>
      </c>
      <c r="N73">
        <v>0</v>
      </c>
    </row>
    <row r="74" spans="1:14" x14ac:dyDescent="0.25">
      <c r="A74" t="s">
        <v>241</v>
      </c>
      <c r="B74" t="s">
        <v>242</v>
      </c>
      <c r="D74" t="s">
        <v>17</v>
      </c>
      <c r="E74" s="1">
        <v>0.4</v>
      </c>
      <c r="F74" t="s">
        <v>18</v>
      </c>
      <c r="G74" t="s">
        <v>118</v>
      </c>
      <c r="H74" t="s">
        <v>119</v>
      </c>
      <c r="I74" t="s">
        <v>120</v>
      </c>
      <c r="J74" t="s">
        <v>121</v>
      </c>
      <c r="K74" t="s">
        <v>22</v>
      </c>
      <c r="L74" t="s">
        <v>23</v>
      </c>
      <c r="M74" t="s">
        <v>243</v>
      </c>
      <c r="N74">
        <v>0</v>
      </c>
    </row>
    <row r="75" spans="1:14" x14ac:dyDescent="0.25">
      <c r="A75" t="s">
        <v>244</v>
      </c>
      <c r="B75" t="s">
        <v>245</v>
      </c>
      <c r="D75" t="s">
        <v>17</v>
      </c>
      <c r="E75" s="1">
        <v>0.47</v>
      </c>
      <c r="F75" t="s">
        <v>18</v>
      </c>
      <c r="G75" t="s">
        <v>118</v>
      </c>
      <c r="H75" t="s">
        <v>119</v>
      </c>
      <c r="I75" t="s">
        <v>120</v>
      </c>
      <c r="J75" t="s">
        <v>121</v>
      </c>
      <c r="K75" t="s">
        <v>22</v>
      </c>
      <c r="L75" t="s">
        <v>23</v>
      </c>
      <c r="M75" t="s">
        <v>246</v>
      </c>
      <c r="N75">
        <v>0</v>
      </c>
    </row>
    <row r="76" spans="1:14" x14ac:dyDescent="0.25">
      <c r="A76" t="s">
        <v>247</v>
      </c>
      <c r="B76" t="s">
        <v>248</v>
      </c>
      <c r="D76" t="s">
        <v>17</v>
      </c>
      <c r="E76" s="1">
        <v>0.62</v>
      </c>
      <c r="F76" t="s">
        <v>18</v>
      </c>
      <c r="G76" t="s">
        <v>118</v>
      </c>
      <c r="H76" t="s">
        <v>119</v>
      </c>
      <c r="I76" t="s">
        <v>120</v>
      </c>
      <c r="J76" t="s">
        <v>121</v>
      </c>
      <c r="K76" t="s">
        <v>22</v>
      </c>
      <c r="L76" t="s">
        <v>23</v>
      </c>
      <c r="M76" t="s">
        <v>249</v>
      </c>
      <c r="N76">
        <v>0</v>
      </c>
    </row>
    <row r="77" spans="1:14" x14ac:dyDescent="0.25">
      <c r="A77" t="s">
        <v>250</v>
      </c>
      <c r="B77" t="s">
        <v>251</v>
      </c>
      <c r="D77" t="s">
        <v>17</v>
      </c>
      <c r="E77" s="1">
        <v>0.83</v>
      </c>
      <c r="F77" t="s">
        <v>18</v>
      </c>
      <c r="G77" t="s">
        <v>118</v>
      </c>
      <c r="H77" t="s">
        <v>119</v>
      </c>
      <c r="I77" t="s">
        <v>120</v>
      </c>
      <c r="J77" t="s">
        <v>121</v>
      </c>
      <c r="K77" t="s">
        <v>22</v>
      </c>
      <c r="L77" t="s">
        <v>23</v>
      </c>
      <c r="M77" t="s">
        <v>252</v>
      </c>
      <c r="N77">
        <v>0</v>
      </c>
    </row>
    <row r="78" spans="1:14" x14ac:dyDescent="0.25">
      <c r="A78" t="s">
        <v>253</v>
      </c>
      <c r="B78" t="s">
        <v>254</v>
      </c>
      <c r="D78" t="s">
        <v>17</v>
      </c>
      <c r="E78" s="1">
        <v>0.88</v>
      </c>
      <c r="F78" t="s">
        <v>18</v>
      </c>
      <c r="G78" t="s">
        <v>118</v>
      </c>
      <c r="H78" t="s">
        <v>119</v>
      </c>
      <c r="I78" t="s">
        <v>120</v>
      </c>
      <c r="J78" t="s">
        <v>121</v>
      </c>
      <c r="K78" t="s">
        <v>22</v>
      </c>
      <c r="L78" t="s">
        <v>23</v>
      </c>
      <c r="M78" t="s">
        <v>255</v>
      </c>
      <c r="N78">
        <v>0</v>
      </c>
    </row>
    <row r="79" spans="1:14" x14ac:dyDescent="0.25">
      <c r="A79" t="s">
        <v>256</v>
      </c>
      <c r="B79" t="s">
        <v>257</v>
      </c>
      <c r="C79" t="s">
        <v>135</v>
      </c>
      <c r="D79" t="s">
        <v>17</v>
      </c>
      <c r="E79" s="1">
        <v>5.7</v>
      </c>
      <c r="F79" t="s">
        <v>18</v>
      </c>
      <c r="G79" t="s">
        <v>118</v>
      </c>
      <c r="H79" t="s">
        <v>119</v>
      </c>
      <c r="I79" t="s">
        <v>120</v>
      </c>
      <c r="J79" t="s">
        <v>121</v>
      </c>
      <c r="K79" t="s">
        <v>22</v>
      </c>
      <c r="L79" t="s">
        <v>23</v>
      </c>
      <c r="M79" t="s">
        <v>258</v>
      </c>
      <c r="N79">
        <v>0</v>
      </c>
    </row>
    <row r="80" spans="1:14" x14ac:dyDescent="0.25">
      <c r="A80" t="s">
        <v>259</v>
      </c>
      <c r="B80" t="s">
        <v>260</v>
      </c>
      <c r="C80" t="s">
        <v>135</v>
      </c>
      <c r="D80" t="s">
        <v>17</v>
      </c>
      <c r="E80" s="1">
        <v>6.3</v>
      </c>
      <c r="F80" t="s">
        <v>18</v>
      </c>
      <c r="G80" t="s">
        <v>118</v>
      </c>
      <c r="H80" t="s">
        <v>119</v>
      </c>
      <c r="I80" t="s">
        <v>120</v>
      </c>
      <c r="J80" t="s">
        <v>121</v>
      </c>
      <c r="K80" t="s">
        <v>22</v>
      </c>
      <c r="L80" t="s">
        <v>23</v>
      </c>
      <c r="M80" t="s">
        <v>261</v>
      </c>
      <c r="N80">
        <v>0</v>
      </c>
    </row>
    <row r="81" spans="1:14" x14ac:dyDescent="0.25">
      <c r="A81" t="s">
        <v>262</v>
      </c>
      <c r="B81" t="s">
        <v>263</v>
      </c>
      <c r="C81" t="s">
        <v>135</v>
      </c>
      <c r="D81" t="s">
        <v>17</v>
      </c>
      <c r="E81" s="1">
        <v>12.6</v>
      </c>
      <c r="F81" t="s">
        <v>18</v>
      </c>
      <c r="G81" t="s">
        <v>118</v>
      </c>
      <c r="H81" t="s">
        <v>119</v>
      </c>
      <c r="I81" t="s">
        <v>120</v>
      </c>
      <c r="J81" t="s">
        <v>121</v>
      </c>
      <c r="K81" t="s">
        <v>22</v>
      </c>
      <c r="L81" t="s">
        <v>23</v>
      </c>
      <c r="M81" t="s">
        <v>264</v>
      </c>
      <c r="N81">
        <v>0</v>
      </c>
    </row>
    <row r="82" spans="1:14" x14ac:dyDescent="0.25">
      <c r="A82" t="s">
        <v>265</v>
      </c>
      <c r="B82" t="s">
        <v>266</v>
      </c>
      <c r="C82" t="s">
        <v>135</v>
      </c>
      <c r="D82" t="s">
        <v>17</v>
      </c>
      <c r="E82" s="1">
        <v>6.8</v>
      </c>
      <c r="F82" t="s">
        <v>18</v>
      </c>
      <c r="G82" t="s">
        <v>118</v>
      </c>
      <c r="H82" t="s">
        <v>119</v>
      </c>
      <c r="I82" t="s">
        <v>120</v>
      </c>
      <c r="J82" t="s">
        <v>121</v>
      </c>
      <c r="K82" t="s">
        <v>22</v>
      </c>
      <c r="L82" t="s">
        <v>23</v>
      </c>
      <c r="M82" t="s">
        <v>267</v>
      </c>
      <c r="N82">
        <v>0</v>
      </c>
    </row>
    <row r="83" spans="1:14" x14ac:dyDescent="0.25">
      <c r="A83" t="s">
        <v>268</v>
      </c>
      <c r="B83" t="s">
        <v>269</v>
      </c>
      <c r="C83" t="s">
        <v>135</v>
      </c>
      <c r="D83" t="s">
        <v>17</v>
      </c>
      <c r="E83" s="1">
        <v>7.2</v>
      </c>
      <c r="F83" t="s">
        <v>18</v>
      </c>
      <c r="G83" t="s">
        <v>118</v>
      </c>
      <c r="H83" t="s">
        <v>119</v>
      </c>
      <c r="I83" t="s">
        <v>120</v>
      </c>
      <c r="J83" t="s">
        <v>121</v>
      </c>
      <c r="K83" t="s">
        <v>22</v>
      </c>
      <c r="L83" t="s">
        <v>23</v>
      </c>
      <c r="M83" t="s">
        <v>270</v>
      </c>
      <c r="N83">
        <v>0</v>
      </c>
    </row>
    <row r="84" spans="1:14" x14ac:dyDescent="0.25">
      <c r="A84" t="s">
        <v>271</v>
      </c>
      <c r="B84" t="s">
        <v>272</v>
      </c>
      <c r="C84" t="s">
        <v>135</v>
      </c>
      <c r="D84" t="s">
        <v>17</v>
      </c>
      <c r="E84" s="1">
        <v>13</v>
      </c>
      <c r="F84" t="s">
        <v>18</v>
      </c>
      <c r="G84" t="s">
        <v>118</v>
      </c>
      <c r="H84" t="s">
        <v>119</v>
      </c>
      <c r="I84" t="s">
        <v>120</v>
      </c>
      <c r="J84" t="s">
        <v>121</v>
      </c>
      <c r="K84" t="s">
        <v>22</v>
      </c>
      <c r="L84" t="s">
        <v>23</v>
      </c>
      <c r="M84" t="s">
        <v>273</v>
      </c>
      <c r="N84">
        <v>0</v>
      </c>
    </row>
    <row r="85" spans="1:14" x14ac:dyDescent="0.25">
      <c r="A85" t="s">
        <v>274</v>
      </c>
      <c r="B85" t="s">
        <v>275</v>
      </c>
      <c r="C85" t="s">
        <v>276</v>
      </c>
      <c r="D85" t="s">
        <v>17</v>
      </c>
      <c r="E85" s="1">
        <v>14.5</v>
      </c>
      <c r="F85" t="s">
        <v>18</v>
      </c>
      <c r="G85" t="s">
        <v>277</v>
      </c>
      <c r="H85" t="s">
        <v>278</v>
      </c>
      <c r="I85" t="s">
        <v>277</v>
      </c>
      <c r="J85" t="s">
        <v>279</v>
      </c>
      <c r="K85" t="s">
        <v>22</v>
      </c>
      <c r="L85" t="s">
        <v>23</v>
      </c>
      <c r="M85" t="s">
        <v>280</v>
      </c>
      <c r="N85">
        <v>0</v>
      </c>
    </row>
    <row r="86" spans="1:14" x14ac:dyDescent="0.25">
      <c r="A86" t="s">
        <v>281</v>
      </c>
      <c r="B86" t="s">
        <v>282</v>
      </c>
      <c r="C86" t="s">
        <v>276</v>
      </c>
      <c r="D86" t="s">
        <v>17</v>
      </c>
      <c r="E86" s="1">
        <v>16.100000000000001</v>
      </c>
      <c r="F86" t="s">
        <v>18</v>
      </c>
      <c r="G86" t="s">
        <v>277</v>
      </c>
      <c r="H86" t="s">
        <v>278</v>
      </c>
      <c r="I86" t="s">
        <v>277</v>
      </c>
      <c r="J86" t="s">
        <v>279</v>
      </c>
      <c r="K86" t="s">
        <v>22</v>
      </c>
      <c r="L86" t="s">
        <v>23</v>
      </c>
      <c r="M86" t="s">
        <v>283</v>
      </c>
      <c r="N86">
        <v>0</v>
      </c>
    </row>
    <row r="87" spans="1:14" x14ac:dyDescent="0.25">
      <c r="A87" t="s">
        <v>284</v>
      </c>
      <c r="B87" t="s">
        <v>285</v>
      </c>
      <c r="C87" t="s">
        <v>276</v>
      </c>
      <c r="D87" t="s">
        <v>17</v>
      </c>
      <c r="E87" s="1">
        <v>17</v>
      </c>
      <c r="F87" t="s">
        <v>18</v>
      </c>
      <c r="G87" t="s">
        <v>277</v>
      </c>
      <c r="H87" t="s">
        <v>278</v>
      </c>
      <c r="I87" t="s">
        <v>277</v>
      </c>
      <c r="J87" t="s">
        <v>279</v>
      </c>
      <c r="K87" t="s">
        <v>22</v>
      </c>
      <c r="L87" t="s">
        <v>23</v>
      </c>
      <c r="M87" t="s">
        <v>286</v>
      </c>
      <c r="N87">
        <v>0</v>
      </c>
    </row>
    <row r="88" spans="1:14" x14ac:dyDescent="0.25">
      <c r="A88" t="s">
        <v>287</v>
      </c>
      <c r="B88" t="s">
        <v>288</v>
      </c>
      <c r="C88" t="s">
        <v>276</v>
      </c>
      <c r="D88" t="s">
        <v>17</v>
      </c>
      <c r="E88" s="1">
        <v>18.5</v>
      </c>
      <c r="F88" t="s">
        <v>18</v>
      </c>
      <c r="G88" t="s">
        <v>277</v>
      </c>
      <c r="H88" t="s">
        <v>278</v>
      </c>
      <c r="I88" t="s">
        <v>277</v>
      </c>
      <c r="J88" t="s">
        <v>279</v>
      </c>
      <c r="K88" t="s">
        <v>22</v>
      </c>
      <c r="L88" t="s">
        <v>23</v>
      </c>
      <c r="M88" t="s">
        <v>289</v>
      </c>
      <c r="N88">
        <v>0</v>
      </c>
    </row>
    <row r="89" spans="1:14" x14ac:dyDescent="0.25">
      <c r="A89" t="s">
        <v>290</v>
      </c>
      <c r="B89" t="s">
        <v>291</v>
      </c>
      <c r="C89" t="s">
        <v>276</v>
      </c>
      <c r="D89" t="s">
        <v>17</v>
      </c>
      <c r="E89" s="1">
        <v>19.8</v>
      </c>
      <c r="F89" t="s">
        <v>18</v>
      </c>
      <c r="G89" t="s">
        <v>277</v>
      </c>
      <c r="H89" t="s">
        <v>278</v>
      </c>
      <c r="I89" t="s">
        <v>277</v>
      </c>
      <c r="J89" t="s">
        <v>279</v>
      </c>
      <c r="K89" t="s">
        <v>22</v>
      </c>
      <c r="L89" t="s">
        <v>23</v>
      </c>
      <c r="M89" t="s">
        <v>292</v>
      </c>
      <c r="N89">
        <v>0</v>
      </c>
    </row>
    <row r="90" spans="1:14" x14ac:dyDescent="0.25">
      <c r="A90" t="s">
        <v>293</v>
      </c>
      <c r="B90" t="s">
        <v>294</v>
      </c>
      <c r="C90" t="s">
        <v>276</v>
      </c>
      <c r="D90" t="s">
        <v>17</v>
      </c>
      <c r="E90" s="1">
        <v>22.5</v>
      </c>
      <c r="F90" t="s">
        <v>18</v>
      </c>
      <c r="G90" t="s">
        <v>277</v>
      </c>
      <c r="H90" t="s">
        <v>278</v>
      </c>
      <c r="I90" t="s">
        <v>277</v>
      </c>
      <c r="J90" t="s">
        <v>279</v>
      </c>
      <c r="K90" t="s">
        <v>22</v>
      </c>
      <c r="L90" t="s">
        <v>23</v>
      </c>
      <c r="M90" t="s">
        <v>295</v>
      </c>
      <c r="N90">
        <v>0</v>
      </c>
    </row>
    <row r="91" spans="1:14" x14ac:dyDescent="0.25">
      <c r="A91" t="s">
        <v>296</v>
      </c>
      <c r="B91" t="s">
        <v>297</v>
      </c>
      <c r="C91" t="s">
        <v>298</v>
      </c>
      <c r="D91" t="s">
        <v>17</v>
      </c>
      <c r="E91" s="1">
        <v>14.5</v>
      </c>
      <c r="F91" t="s">
        <v>18</v>
      </c>
      <c r="G91" t="s">
        <v>277</v>
      </c>
      <c r="H91" t="s">
        <v>278</v>
      </c>
      <c r="I91" t="s">
        <v>277</v>
      </c>
      <c r="J91" t="s">
        <v>279</v>
      </c>
      <c r="K91" t="s">
        <v>22</v>
      </c>
      <c r="L91" t="s">
        <v>23</v>
      </c>
      <c r="M91" t="s">
        <v>299</v>
      </c>
      <c r="N91">
        <v>0</v>
      </c>
    </row>
    <row r="92" spans="1:14" x14ac:dyDescent="0.25">
      <c r="A92" t="s">
        <v>300</v>
      </c>
      <c r="B92" t="s">
        <v>301</v>
      </c>
      <c r="C92" t="s">
        <v>298</v>
      </c>
      <c r="D92" t="s">
        <v>17</v>
      </c>
      <c r="E92" s="1">
        <v>16.100000000000001</v>
      </c>
      <c r="F92" t="s">
        <v>18</v>
      </c>
      <c r="G92" t="s">
        <v>277</v>
      </c>
      <c r="H92" t="s">
        <v>278</v>
      </c>
      <c r="I92" t="s">
        <v>277</v>
      </c>
      <c r="J92" t="s">
        <v>279</v>
      </c>
      <c r="K92" t="s">
        <v>22</v>
      </c>
      <c r="L92" t="s">
        <v>23</v>
      </c>
      <c r="M92" t="s">
        <v>302</v>
      </c>
      <c r="N92">
        <v>0</v>
      </c>
    </row>
    <row r="93" spans="1:14" x14ac:dyDescent="0.25">
      <c r="A93" t="s">
        <v>303</v>
      </c>
      <c r="B93" t="s">
        <v>304</v>
      </c>
      <c r="C93" t="s">
        <v>298</v>
      </c>
      <c r="D93" t="s">
        <v>17</v>
      </c>
      <c r="E93" s="1">
        <v>17</v>
      </c>
      <c r="F93" t="s">
        <v>18</v>
      </c>
      <c r="G93" t="s">
        <v>277</v>
      </c>
      <c r="H93" t="s">
        <v>278</v>
      </c>
      <c r="I93" t="s">
        <v>277</v>
      </c>
      <c r="J93" t="s">
        <v>279</v>
      </c>
      <c r="K93" t="s">
        <v>22</v>
      </c>
      <c r="L93" t="s">
        <v>23</v>
      </c>
      <c r="M93" t="s">
        <v>305</v>
      </c>
      <c r="N93">
        <v>0</v>
      </c>
    </row>
    <row r="94" spans="1:14" x14ac:dyDescent="0.25">
      <c r="A94" t="s">
        <v>306</v>
      </c>
      <c r="B94" t="s">
        <v>307</v>
      </c>
      <c r="C94" t="s">
        <v>298</v>
      </c>
      <c r="D94" t="s">
        <v>17</v>
      </c>
      <c r="E94" s="1">
        <v>18.5</v>
      </c>
      <c r="F94" t="s">
        <v>18</v>
      </c>
      <c r="G94" t="s">
        <v>277</v>
      </c>
      <c r="H94" t="s">
        <v>278</v>
      </c>
      <c r="I94" t="s">
        <v>277</v>
      </c>
      <c r="J94" t="s">
        <v>279</v>
      </c>
      <c r="K94" t="s">
        <v>22</v>
      </c>
      <c r="L94" t="s">
        <v>23</v>
      </c>
      <c r="M94" t="s">
        <v>308</v>
      </c>
      <c r="N94">
        <v>0</v>
      </c>
    </row>
    <row r="95" spans="1:14" x14ac:dyDescent="0.25">
      <c r="A95" t="s">
        <v>309</v>
      </c>
      <c r="B95" t="s">
        <v>310</v>
      </c>
      <c r="C95" t="s">
        <v>298</v>
      </c>
      <c r="D95" t="s">
        <v>17</v>
      </c>
      <c r="E95" s="1">
        <v>19.8</v>
      </c>
      <c r="F95" t="s">
        <v>18</v>
      </c>
      <c r="G95" t="s">
        <v>277</v>
      </c>
      <c r="H95" t="s">
        <v>278</v>
      </c>
      <c r="I95" t="s">
        <v>277</v>
      </c>
      <c r="J95" t="s">
        <v>279</v>
      </c>
      <c r="K95" t="s">
        <v>22</v>
      </c>
      <c r="L95" t="s">
        <v>23</v>
      </c>
      <c r="M95" t="s">
        <v>311</v>
      </c>
      <c r="N95">
        <v>0</v>
      </c>
    </row>
    <row r="96" spans="1:14" x14ac:dyDescent="0.25">
      <c r="A96" t="s">
        <v>312</v>
      </c>
      <c r="B96" t="s">
        <v>313</v>
      </c>
      <c r="C96" t="s">
        <v>298</v>
      </c>
      <c r="D96" t="s">
        <v>17</v>
      </c>
      <c r="E96" s="1">
        <v>22.5</v>
      </c>
      <c r="F96" t="s">
        <v>18</v>
      </c>
      <c r="G96" t="s">
        <v>277</v>
      </c>
      <c r="H96" t="s">
        <v>278</v>
      </c>
      <c r="I96" t="s">
        <v>277</v>
      </c>
      <c r="J96" t="s">
        <v>279</v>
      </c>
      <c r="K96" t="s">
        <v>22</v>
      </c>
      <c r="L96" t="s">
        <v>23</v>
      </c>
      <c r="M96" t="s">
        <v>314</v>
      </c>
      <c r="N96">
        <v>0</v>
      </c>
    </row>
    <row r="97" spans="1:14" x14ac:dyDescent="0.25">
      <c r="A97" t="s">
        <v>315</v>
      </c>
      <c r="B97" t="s">
        <v>316</v>
      </c>
      <c r="C97" t="s">
        <v>317</v>
      </c>
      <c r="D97" t="s">
        <v>17</v>
      </c>
      <c r="E97" s="1">
        <v>16.5</v>
      </c>
      <c r="F97" t="s">
        <v>18</v>
      </c>
      <c r="G97" t="s">
        <v>277</v>
      </c>
      <c r="H97" t="s">
        <v>278</v>
      </c>
      <c r="I97" t="s">
        <v>277</v>
      </c>
      <c r="J97" t="s">
        <v>279</v>
      </c>
      <c r="K97" t="s">
        <v>22</v>
      </c>
      <c r="L97" t="s">
        <v>23</v>
      </c>
      <c r="M97" t="s">
        <v>318</v>
      </c>
      <c r="N97">
        <v>0</v>
      </c>
    </row>
    <row r="98" spans="1:14" x14ac:dyDescent="0.25">
      <c r="A98" t="s">
        <v>319</v>
      </c>
      <c r="B98" t="s">
        <v>320</v>
      </c>
      <c r="C98" t="s">
        <v>317</v>
      </c>
      <c r="D98" t="s">
        <v>17</v>
      </c>
      <c r="E98" s="1">
        <v>17.5</v>
      </c>
      <c r="F98" t="s">
        <v>18</v>
      </c>
      <c r="G98" t="s">
        <v>277</v>
      </c>
      <c r="H98" t="s">
        <v>278</v>
      </c>
      <c r="I98" t="s">
        <v>277</v>
      </c>
      <c r="J98" t="s">
        <v>279</v>
      </c>
      <c r="K98" t="s">
        <v>22</v>
      </c>
      <c r="L98" t="s">
        <v>23</v>
      </c>
      <c r="M98" t="s">
        <v>321</v>
      </c>
      <c r="N98">
        <v>0</v>
      </c>
    </row>
    <row r="99" spans="1:14" x14ac:dyDescent="0.25">
      <c r="A99" t="s">
        <v>322</v>
      </c>
      <c r="B99" t="s">
        <v>323</v>
      </c>
      <c r="C99" t="s">
        <v>317</v>
      </c>
      <c r="D99" t="s">
        <v>17</v>
      </c>
      <c r="E99" s="1">
        <v>19</v>
      </c>
      <c r="F99" t="s">
        <v>18</v>
      </c>
      <c r="G99" t="s">
        <v>277</v>
      </c>
      <c r="H99" t="s">
        <v>278</v>
      </c>
      <c r="I99" t="s">
        <v>277</v>
      </c>
      <c r="J99" t="s">
        <v>279</v>
      </c>
      <c r="K99" t="s">
        <v>22</v>
      </c>
      <c r="L99" t="s">
        <v>23</v>
      </c>
      <c r="M99" t="s">
        <v>324</v>
      </c>
      <c r="N99">
        <v>0</v>
      </c>
    </row>
    <row r="100" spans="1:14" x14ac:dyDescent="0.25">
      <c r="A100" t="s">
        <v>325</v>
      </c>
      <c r="B100" t="s">
        <v>326</v>
      </c>
      <c r="C100" t="s">
        <v>317</v>
      </c>
      <c r="D100" t="s">
        <v>17</v>
      </c>
      <c r="E100" s="1">
        <v>20.5</v>
      </c>
      <c r="F100" t="s">
        <v>18</v>
      </c>
      <c r="G100" t="s">
        <v>277</v>
      </c>
      <c r="H100" t="s">
        <v>278</v>
      </c>
      <c r="I100" t="s">
        <v>277</v>
      </c>
      <c r="J100" t="s">
        <v>279</v>
      </c>
      <c r="K100" t="s">
        <v>22</v>
      </c>
      <c r="L100" t="s">
        <v>23</v>
      </c>
      <c r="M100" t="s">
        <v>327</v>
      </c>
      <c r="N100">
        <v>0</v>
      </c>
    </row>
    <row r="101" spans="1:14" x14ac:dyDescent="0.25">
      <c r="A101" t="s">
        <v>328</v>
      </c>
      <c r="B101" t="s">
        <v>329</v>
      </c>
      <c r="C101" t="s">
        <v>317</v>
      </c>
      <c r="D101" t="s">
        <v>17</v>
      </c>
      <c r="E101" s="1">
        <v>22</v>
      </c>
      <c r="F101" t="s">
        <v>18</v>
      </c>
      <c r="G101" t="s">
        <v>277</v>
      </c>
      <c r="H101" t="s">
        <v>278</v>
      </c>
      <c r="I101" t="s">
        <v>277</v>
      </c>
      <c r="J101" t="s">
        <v>279</v>
      </c>
      <c r="K101" t="s">
        <v>22</v>
      </c>
      <c r="L101" t="s">
        <v>23</v>
      </c>
      <c r="M101" t="s">
        <v>330</v>
      </c>
      <c r="N101">
        <v>0</v>
      </c>
    </row>
    <row r="102" spans="1:14" x14ac:dyDescent="0.25">
      <c r="A102" t="s">
        <v>331</v>
      </c>
      <c r="B102" t="s">
        <v>332</v>
      </c>
      <c r="C102" t="s">
        <v>317</v>
      </c>
      <c r="D102" t="s">
        <v>17</v>
      </c>
      <c r="E102" s="1">
        <v>25</v>
      </c>
      <c r="F102" t="s">
        <v>18</v>
      </c>
      <c r="G102" t="s">
        <v>277</v>
      </c>
      <c r="H102" t="s">
        <v>278</v>
      </c>
      <c r="I102" t="s">
        <v>277</v>
      </c>
      <c r="J102" t="s">
        <v>279</v>
      </c>
      <c r="K102" t="s">
        <v>22</v>
      </c>
      <c r="L102" t="s">
        <v>23</v>
      </c>
      <c r="M102" t="s">
        <v>333</v>
      </c>
      <c r="N102">
        <v>0</v>
      </c>
    </row>
    <row r="103" spans="1:14" x14ac:dyDescent="0.25">
      <c r="A103" t="s">
        <v>334</v>
      </c>
      <c r="B103" t="s">
        <v>335</v>
      </c>
      <c r="C103" t="s">
        <v>336</v>
      </c>
      <c r="D103" t="s">
        <v>17</v>
      </c>
      <c r="E103" s="1">
        <v>0.8</v>
      </c>
      <c r="F103" t="s">
        <v>18</v>
      </c>
      <c r="G103" t="s">
        <v>118</v>
      </c>
      <c r="H103" t="s">
        <v>119</v>
      </c>
      <c r="I103" t="s">
        <v>120</v>
      </c>
      <c r="J103" t="s">
        <v>121</v>
      </c>
      <c r="K103" t="s">
        <v>22</v>
      </c>
      <c r="L103" t="s">
        <v>23</v>
      </c>
      <c r="M103" t="s">
        <v>337</v>
      </c>
      <c r="N103">
        <v>0</v>
      </c>
    </row>
    <row r="104" spans="1:14" x14ac:dyDescent="0.25">
      <c r="A104" t="s">
        <v>338</v>
      </c>
      <c r="B104" t="s">
        <v>339</v>
      </c>
      <c r="C104" t="s">
        <v>117</v>
      </c>
      <c r="D104" t="s">
        <v>17</v>
      </c>
      <c r="E104" s="1">
        <v>0.95</v>
      </c>
      <c r="F104" t="s">
        <v>18</v>
      </c>
      <c r="G104" t="s">
        <v>118</v>
      </c>
      <c r="H104" t="s">
        <v>119</v>
      </c>
      <c r="I104" t="s">
        <v>120</v>
      </c>
      <c r="J104" t="s">
        <v>121</v>
      </c>
      <c r="K104" t="s">
        <v>22</v>
      </c>
      <c r="L104" t="s">
        <v>23</v>
      </c>
      <c r="M104" t="s">
        <v>340</v>
      </c>
      <c r="N104">
        <v>0</v>
      </c>
    </row>
    <row r="105" spans="1:14" x14ac:dyDescent="0.25">
      <c r="A105" t="s">
        <v>341</v>
      </c>
      <c r="B105" t="s">
        <v>342</v>
      </c>
      <c r="C105" t="s">
        <v>343</v>
      </c>
      <c r="D105" t="s">
        <v>17</v>
      </c>
      <c r="E105" s="1">
        <v>1.7</v>
      </c>
      <c r="F105" t="s">
        <v>18</v>
      </c>
      <c r="G105" t="s">
        <v>118</v>
      </c>
      <c r="H105" t="s">
        <v>119</v>
      </c>
      <c r="I105" t="s">
        <v>120</v>
      </c>
      <c r="J105" t="s">
        <v>121</v>
      </c>
      <c r="K105" t="s">
        <v>22</v>
      </c>
      <c r="L105" t="s">
        <v>23</v>
      </c>
      <c r="M105" t="s">
        <v>344</v>
      </c>
      <c r="N105">
        <v>0</v>
      </c>
    </row>
    <row r="106" spans="1:14" x14ac:dyDescent="0.25">
      <c r="A106" t="s">
        <v>345</v>
      </c>
      <c r="B106" t="s">
        <v>346</v>
      </c>
      <c r="C106" t="s">
        <v>347</v>
      </c>
      <c r="D106" t="s">
        <v>17</v>
      </c>
      <c r="E106" s="1">
        <v>2.5</v>
      </c>
      <c r="F106" t="s">
        <v>18</v>
      </c>
      <c r="G106" t="s">
        <v>118</v>
      </c>
      <c r="H106" t="s">
        <v>119</v>
      </c>
      <c r="I106" t="s">
        <v>120</v>
      </c>
      <c r="J106" t="s">
        <v>121</v>
      </c>
      <c r="K106" t="s">
        <v>22</v>
      </c>
      <c r="L106" t="s">
        <v>23</v>
      </c>
      <c r="M106" t="s">
        <v>348</v>
      </c>
      <c r="N106">
        <v>0</v>
      </c>
    </row>
    <row r="107" spans="1:14" x14ac:dyDescent="0.25">
      <c r="A107" t="s">
        <v>349</v>
      </c>
      <c r="B107" t="s">
        <v>350</v>
      </c>
      <c r="C107" t="s">
        <v>351</v>
      </c>
      <c r="D107" t="s">
        <v>17</v>
      </c>
      <c r="E107" s="1">
        <v>4.8</v>
      </c>
      <c r="F107" t="s">
        <v>18</v>
      </c>
      <c r="G107" t="s">
        <v>118</v>
      </c>
      <c r="H107" t="s">
        <v>119</v>
      </c>
      <c r="I107" t="s">
        <v>120</v>
      </c>
      <c r="J107" t="s">
        <v>121</v>
      </c>
      <c r="K107" t="s">
        <v>22</v>
      </c>
      <c r="L107" t="s">
        <v>23</v>
      </c>
      <c r="M107" t="s">
        <v>352</v>
      </c>
      <c r="N107">
        <v>0</v>
      </c>
    </row>
    <row r="108" spans="1:14" x14ac:dyDescent="0.25">
      <c r="A108" t="s">
        <v>353</v>
      </c>
      <c r="B108" t="s">
        <v>354</v>
      </c>
      <c r="D108" t="s">
        <v>17</v>
      </c>
      <c r="E108" s="1">
        <v>0.26</v>
      </c>
      <c r="F108" t="s">
        <v>18</v>
      </c>
      <c r="G108" t="s">
        <v>118</v>
      </c>
      <c r="H108" t="s">
        <v>119</v>
      </c>
      <c r="I108" t="s">
        <v>120</v>
      </c>
      <c r="J108" t="s">
        <v>121</v>
      </c>
      <c r="K108" t="s">
        <v>22</v>
      </c>
      <c r="L108" t="s">
        <v>23</v>
      </c>
      <c r="M108" t="s">
        <v>355</v>
      </c>
      <c r="N108">
        <v>0</v>
      </c>
    </row>
    <row r="109" spans="1:14" x14ac:dyDescent="0.25">
      <c r="A109" t="s">
        <v>356</v>
      </c>
      <c r="B109" t="s">
        <v>357</v>
      </c>
      <c r="D109" t="s">
        <v>17</v>
      </c>
      <c r="E109" s="1">
        <v>0.32</v>
      </c>
      <c r="F109" t="s">
        <v>18</v>
      </c>
      <c r="G109" t="s">
        <v>118</v>
      </c>
      <c r="H109" t="s">
        <v>119</v>
      </c>
      <c r="I109" t="s">
        <v>120</v>
      </c>
      <c r="J109" t="s">
        <v>121</v>
      </c>
      <c r="K109" t="s">
        <v>22</v>
      </c>
      <c r="L109" t="s">
        <v>23</v>
      </c>
      <c r="M109" t="s">
        <v>358</v>
      </c>
      <c r="N109">
        <v>0</v>
      </c>
    </row>
    <row r="110" spans="1:14" x14ac:dyDescent="0.25">
      <c r="A110" t="s">
        <v>359</v>
      </c>
      <c r="B110" t="s">
        <v>360</v>
      </c>
      <c r="D110" t="s">
        <v>17</v>
      </c>
      <c r="E110" s="1">
        <v>0.43</v>
      </c>
      <c r="F110" t="s">
        <v>18</v>
      </c>
      <c r="G110" t="s">
        <v>118</v>
      </c>
      <c r="H110" t="s">
        <v>119</v>
      </c>
      <c r="I110" t="s">
        <v>120</v>
      </c>
      <c r="J110" t="s">
        <v>121</v>
      </c>
      <c r="K110" t="s">
        <v>22</v>
      </c>
      <c r="L110" t="s">
        <v>23</v>
      </c>
      <c r="M110" t="s">
        <v>361</v>
      </c>
      <c r="N110">
        <v>0</v>
      </c>
    </row>
    <row r="111" spans="1:14" x14ac:dyDescent="0.25">
      <c r="A111" t="s">
        <v>362</v>
      </c>
      <c r="B111" t="s">
        <v>363</v>
      </c>
      <c r="D111" t="s">
        <v>17</v>
      </c>
      <c r="E111" s="1">
        <v>0.5</v>
      </c>
      <c r="F111" t="s">
        <v>18</v>
      </c>
      <c r="G111" t="s">
        <v>118</v>
      </c>
      <c r="H111" t="s">
        <v>119</v>
      </c>
      <c r="I111" t="s">
        <v>120</v>
      </c>
      <c r="J111" t="s">
        <v>121</v>
      </c>
      <c r="K111" t="s">
        <v>22</v>
      </c>
      <c r="L111" t="s">
        <v>23</v>
      </c>
      <c r="M111" t="s">
        <v>364</v>
      </c>
      <c r="N111">
        <v>0</v>
      </c>
    </row>
    <row r="112" spans="1:14" x14ac:dyDescent="0.25">
      <c r="A112" t="s">
        <v>365</v>
      </c>
      <c r="B112" t="s">
        <v>366</v>
      </c>
      <c r="D112" t="s">
        <v>17</v>
      </c>
      <c r="E112" s="1">
        <v>0.66</v>
      </c>
      <c r="F112" t="s">
        <v>18</v>
      </c>
      <c r="G112" t="s">
        <v>118</v>
      </c>
      <c r="H112" t="s">
        <v>119</v>
      </c>
      <c r="I112" t="s">
        <v>120</v>
      </c>
      <c r="J112" t="s">
        <v>121</v>
      </c>
      <c r="K112" t="s">
        <v>22</v>
      </c>
      <c r="L112" t="s">
        <v>23</v>
      </c>
      <c r="M112" t="s">
        <v>367</v>
      </c>
      <c r="N112">
        <v>0</v>
      </c>
    </row>
    <row r="113" spans="1:14" x14ac:dyDescent="0.25">
      <c r="A113" t="s">
        <v>368</v>
      </c>
      <c r="B113" t="s">
        <v>369</v>
      </c>
      <c r="D113" t="s">
        <v>17</v>
      </c>
      <c r="E113" s="1">
        <v>2.4</v>
      </c>
      <c r="F113" t="s">
        <v>18</v>
      </c>
      <c r="G113" t="s">
        <v>118</v>
      </c>
      <c r="H113" t="s">
        <v>119</v>
      </c>
      <c r="I113" t="s">
        <v>120</v>
      </c>
      <c r="J113" t="s">
        <v>121</v>
      </c>
      <c r="K113" t="s">
        <v>22</v>
      </c>
      <c r="L113" t="s">
        <v>23</v>
      </c>
      <c r="M113" t="s">
        <v>370</v>
      </c>
      <c r="N113">
        <v>0</v>
      </c>
    </row>
    <row r="114" spans="1:14" x14ac:dyDescent="0.25">
      <c r="A114" t="s">
        <v>371</v>
      </c>
      <c r="B114" t="s">
        <v>372</v>
      </c>
      <c r="D114" t="s">
        <v>17</v>
      </c>
      <c r="E114" s="1">
        <v>3.9</v>
      </c>
      <c r="F114" t="s">
        <v>18</v>
      </c>
      <c r="G114" t="s">
        <v>118</v>
      </c>
      <c r="H114" t="s">
        <v>119</v>
      </c>
      <c r="I114" t="s">
        <v>120</v>
      </c>
      <c r="J114" t="s">
        <v>121</v>
      </c>
      <c r="K114" t="s">
        <v>22</v>
      </c>
      <c r="L114" t="s">
        <v>23</v>
      </c>
      <c r="M114" t="s">
        <v>373</v>
      </c>
      <c r="N114">
        <v>0</v>
      </c>
    </row>
    <row r="115" spans="1:14" x14ac:dyDescent="0.25">
      <c r="A115" t="s">
        <v>374</v>
      </c>
      <c r="B115" t="s">
        <v>375</v>
      </c>
      <c r="D115" t="s">
        <v>17</v>
      </c>
      <c r="E115" s="1">
        <v>7.2</v>
      </c>
      <c r="F115" t="s">
        <v>18</v>
      </c>
      <c r="G115" t="s">
        <v>118</v>
      </c>
      <c r="H115" t="s">
        <v>119</v>
      </c>
      <c r="I115" t="s">
        <v>120</v>
      </c>
      <c r="J115" t="s">
        <v>121</v>
      </c>
      <c r="K115" t="s">
        <v>22</v>
      </c>
      <c r="L115" t="s">
        <v>23</v>
      </c>
      <c r="M115" t="s">
        <v>376</v>
      </c>
      <c r="N115">
        <v>0</v>
      </c>
    </row>
    <row r="116" spans="1:14" x14ac:dyDescent="0.25">
      <c r="A116" t="s">
        <v>377</v>
      </c>
      <c r="B116" t="s">
        <v>378</v>
      </c>
      <c r="D116" t="s">
        <v>17</v>
      </c>
      <c r="E116" s="1">
        <v>0.43</v>
      </c>
      <c r="F116" t="s">
        <v>18</v>
      </c>
      <c r="G116" t="s">
        <v>118</v>
      </c>
      <c r="H116" t="s">
        <v>119</v>
      </c>
      <c r="I116" t="s">
        <v>120</v>
      </c>
      <c r="J116" t="s">
        <v>121</v>
      </c>
      <c r="K116" t="s">
        <v>22</v>
      </c>
      <c r="L116" t="s">
        <v>23</v>
      </c>
      <c r="M116" t="s">
        <v>379</v>
      </c>
      <c r="N116">
        <v>0</v>
      </c>
    </row>
    <row r="117" spans="1:14" x14ac:dyDescent="0.25">
      <c r="A117" t="s">
        <v>380</v>
      </c>
      <c r="B117" t="s">
        <v>381</v>
      </c>
      <c r="D117" t="s">
        <v>17</v>
      </c>
      <c r="E117" s="1">
        <v>0.66</v>
      </c>
      <c r="F117" t="s">
        <v>18</v>
      </c>
      <c r="G117" t="s">
        <v>118</v>
      </c>
      <c r="H117" t="s">
        <v>119</v>
      </c>
      <c r="I117" t="s">
        <v>120</v>
      </c>
      <c r="J117" t="s">
        <v>121</v>
      </c>
      <c r="K117" t="s">
        <v>22</v>
      </c>
      <c r="L117" t="s">
        <v>23</v>
      </c>
      <c r="M117" t="s">
        <v>382</v>
      </c>
      <c r="N117">
        <v>0</v>
      </c>
    </row>
    <row r="118" spans="1:14" x14ac:dyDescent="0.25">
      <c r="A118" t="s">
        <v>383</v>
      </c>
      <c r="B118" t="s">
        <v>384</v>
      </c>
      <c r="D118" t="s">
        <v>17</v>
      </c>
      <c r="E118" s="1">
        <v>0.83</v>
      </c>
      <c r="F118" t="s">
        <v>18</v>
      </c>
      <c r="G118" t="s">
        <v>118</v>
      </c>
      <c r="H118" t="s">
        <v>119</v>
      </c>
      <c r="I118" t="s">
        <v>120</v>
      </c>
      <c r="J118" t="s">
        <v>121</v>
      </c>
      <c r="K118" t="s">
        <v>22</v>
      </c>
      <c r="L118" t="s">
        <v>23</v>
      </c>
      <c r="M118" t="s">
        <v>385</v>
      </c>
      <c r="N118">
        <v>0</v>
      </c>
    </row>
    <row r="119" spans="1:14" x14ac:dyDescent="0.25">
      <c r="A119" t="s">
        <v>386</v>
      </c>
      <c r="B119" t="s">
        <v>387</v>
      </c>
      <c r="D119" t="s">
        <v>17</v>
      </c>
      <c r="E119" s="1">
        <v>1.1599999999999999</v>
      </c>
      <c r="F119" t="s">
        <v>18</v>
      </c>
      <c r="G119" t="s">
        <v>118</v>
      </c>
      <c r="H119" t="s">
        <v>119</v>
      </c>
      <c r="I119" t="s">
        <v>120</v>
      </c>
      <c r="J119" t="s">
        <v>121</v>
      </c>
      <c r="K119" t="s">
        <v>22</v>
      </c>
      <c r="L119" t="s">
        <v>23</v>
      </c>
      <c r="M119" t="s">
        <v>388</v>
      </c>
      <c r="N119">
        <v>0</v>
      </c>
    </row>
    <row r="120" spans="1:14" x14ac:dyDescent="0.25">
      <c r="A120" t="s">
        <v>389</v>
      </c>
      <c r="B120" t="s">
        <v>390</v>
      </c>
      <c r="C120" t="s">
        <v>131</v>
      </c>
      <c r="D120" t="s">
        <v>17</v>
      </c>
      <c r="E120" s="1">
        <v>1.9</v>
      </c>
      <c r="F120" t="s">
        <v>18</v>
      </c>
      <c r="G120" t="s">
        <v>118</v>
      </c>
      <c r="H120" t="s">
        <v>119</v>
      </c>
      <c r="I120" t="s">
        <v>120</v>
      </c>
      <c r="J120" t="s">
        <v>121</v>
      </c>
      <c r="K120" t="s">
        <v>22</v>
      </c>
      <c r="L120" t="s">
        <v>23</v>
      </c>
      <c r="M120" t="s">
        <v>391</v>
      </c>
      <c r="N120">
        <v>0</v>
      </c>
    </row>
    <row r="121" spans="1:14" x14ac:dyDescent="0.25">
      <c r="A121" t="s">
        <v>392</v>
      </c>
      <c r="B121" t="s">
        <v>393</v>
      </c>
      <c r="C121" t="s">
        <v>131</v>
      </c>
      <c r="D121" t="s">
        <v>17</v>
      </c>
      <c r="E121" s="1">
        <v>2.7</v>
      </c>
      <c r="F121" t="s">
        <v>18</v>
      </c>
      <c r="G121" t="s">
        <v>118</v>
      </c>
      <c r="H121" t="s">
        <v>119</v>
      </c>
      <c r="I121" t="s">
        <v>120</v>
      </c>
      <c r="J121" t="s">
        <v>121</v>
      </c>
      <c r="K121" t="s">
        <v>22</v>
      </c>
      <c r="L121" t="s">
        <v>23</v>
      </c>
      <c r="M121" t="s">
        <v>394</v>
      </c>
      <c r="N121">
        <v>0</v>
      </c>
    </row>
    <row r="122" spans="1:14" x14ac:dyDescent="0.25">
      <c r="A122" t="s">
        <v>395</v>
      </c>
      <c r="B122" t="s">
        <v>396</v>
      </c>
      <c r="C122" t="s">
        <v>131</v>
      </c>
      <c r="D122" t="s">
        <v>17</v>
      </c>
      <c r="E122" s="1">
        <v>4.2</v>
      </c>
      <c r="F122" t="s">
        <v>18</v>
      </c>
      <c r="G122" t="s">
        <v>118</v>
      </c>
      <c r="H122" t="s">
        <v>119</v>
      </c>
      <c r="I122" t="s">
        <v>120</v>
      </c>
      <c r="J122" t="s">
        <v>121</v>
      </c>
      <c r="K122" t="s">
        <v>22</v>
      </c>
      <c r="L122" t="s">
        <v>23</v>
      </c>
      <c r="M122" t="s">
        <v>397</v>
      </c>
      <c r="N122">
        <v>0</v>
      </c>
    </row>
    <row r="123" spans="1:14" x14ac:dyDescent="0.25">
      <c r="A123" t="s">
        <v>398</v>
      </c>
      <c r="B123" t="s">
        <v>399</v>
      </c>
      <c r="C123" t="s">
        <v>400</v>
      </c>
      <c r="D123" t="s">
        <v>17</v>
      </c>
      <c r="E123" s="1">
        <v>7.4</v>
      </c>
      <c r="F123" t="s">
        <v>18</v>
      </c>
      <c r="G123" t="s">
        <v>118</v>
      </c>
      <c r="H123" t="s">
        <v>119</v>
      </c>
      <c r="I123" t="s">
        <v>120</v>
      </c>
      <c r="J123" t="s">
        <v>121</v>
      </c>
      <c r="K123" t="s">
        <v>22</v>
      </c>
      <c r="L123" t="s">
        <v>23</v>
      </c>
      <c r="M123" t="s">
        <v>401</v>
      </c>
      <c r="N123">
        <v>0</v>
      </c>
    </row>
    <row r="124" spans="1:14" x14ac:dyDescent="0.25">
      <c r="A124" t="s">
        <v>402</v>
      </c>
      <c r="B124" t="s">
        <v>403</v>
      </c>
      <c r="C124" t="s">
        <v>400</v>
      </c>
      <c r="D124" t="s">
        <v>17</v>
      </c>
      <c r="E124" s="1">
        <v>13.8</v>
      </c>
      <c r="F124" t="s">
        <v>18</v>
      </c>
      <c r="G124" t="s">
        <v>118</v>
      </c>
      <c r="H124" t="s">
        <v>119</v>
      </c>
      <c r="I124" t="s">
        <v>120</v>
      </c>
      <c r="J124" t="s">
        <v>121</v>
      </c>
      <c r="K124" t="s">
        <v>22</v>
      </c>
      <c r="L124" t="s">
        <v>23</v>
      </c>
      <c r="M124" t="s">
        <v>404</v>
      </c>
      <c r="N124">
        <v>0</v>
      </c>
    </row>
    <row r="125" spans="1:14" x14ac:dyDescent="0.25">
      <c r="A125" t="s">
        <v>405</v>
      </c>
      <c r="B125" t="s">
        <v>406</v>
      </c>
      <c r="C125" t="s">
        <v>131</v>
      </c>
      <c r="D125" t="s">
        <v>17</v>
      </c>
      <c r="E125" s="1">
        <v>3.2</v>
      </c>
      <c r="F125" t="s">
        <v>18</v>
      </c>
      <c r="G125" t="s">
        <v>118</v>
      </c>
      <c r="H125" t="s">
        <v>119</v>
      </c>
      <c r="I125" t="s">
        <v>120</v>
      </c>
      <c r="J125" t="s">
        <v>121</v>
      </c>
      <c r="K125" t="s">
        <v>22</v>
      </c>
      <c r="L125" t="s">
        <v>23</v>
      </c>
      <c r="M125" t="s">
        <v>407</v>
      </c>
      <c r="N125">
        <v>0</v>
      </c>
    </row>
    <row r="126" spans="1:14" x14ac:dyDescent="0.25">
      <c r="A126" t="s">
        <v>408</v>
      </c>
      <c r="B126" t="s">
        <v>409</v>
      </c>
      <c r="C126" t="s">
        <v>131</v>
      </c>
      <c r="D126" t="s">
        <v>17</v>
      </c>
      <c r="E126" s="1">
        <v>4.8</v>
      </c>
      <c r="F126" t="s">
        <v>18</v>
      </c>
      <c r="G126" t="s">
        <v>118</v>
      </c>
      <c r="H126" t="s">
        <v>119</v>
      </c>
      <c r="I126" t="s">
        <v>120</v>
      </c>
      <c r="J126" t="s">
        <v>121</v>
      </c>
      <c r="K126" t="s">
        <v>22</v>
      </c>
      <c r="L126" t="s">
        <v>23</v>
      </c>
      <c r="M126" t="s">
        <v>410</v>
      </c>
      <c r="N126">
        <v>0</v>
      </c>
    </row>
    <row r="127" spans="1:14" x14ac:dyDescent="0.25">
      <c r="A127" t="s">
        <v>411</v>
      </c>
      <c r="B127" t="s">
        <v>412</v>
      </c>
      <c r="C127" t="s">
        <v>400</v>
      </c>
      <c r="D127" t="s">
        <v>17</v>
      </c>
      <c r="E127" s="1">
        <v>8.1999999999999993</v>
      </c>
      <c r="F127" t="s">
        <v>18</v>
      </c>
      <c r="G127" t="s">
        <v>118</v>
      </c>
      <c r="H127" t="s">
        <v>119</v>
      </c>
      <c r="I127" t="s">
        <v>120</v>
      </c>
      <c r="J127" t="s">
        <v>121</v>
      </c>
      <c r="K127" t="s">
        <v>22</v>
      </c>
      <c r="L127" t="s">
        <v>23</v>
      </c>
      <c r="M127" t="s">
        <v>413</v>
      </c>
      <c r="N127">
        <v>0</v>
      </c>
    </row>
    <row r="128" spans="1:14" x14ac:dyDescent="0.25">
      <c r="A128" t="s">
        <v>414</v>
      </c>
      <c r="B128" t="s">
        <v>415</v>
      </c>
      <c r="C128" t="s">
        <v>400</v>
      </c>
      <c r="D128" t="s">
        <v>17</v>
      </c>
      <c r="E128" s="1">
        <v>16.600000000000001</v>
      </c>
      <c r="F128" t="s">
        <v>18</v>
      </c>
      <c r="G128" t="s">
        <v>118</v>
      </c>
      <c r="H128" t="s">
        <v>119</v>
      </c>
      <c r="I128" t="s">
        <v>120</v>
      </c>
      <c r="J128" t="s">
        <v>121</v>
      </c>
      <c r="K128" t="s">
        <v>22</v>
      </c>
      <c r="L128" t="s">
        <v>23</v>
      </c>
      <c r="M128" t="s">
        <v>416</v>
      </c>
      <c r="N128">
        <v>0</v>
      </c>
    </row>
    <row r="129" spans="1:14" x14ac:dyDescent="0.25">
      <c r="A129" t="s">
        <v>417</v>
      </c>
      <c r="B129" t="s">
        <v>418</v>
      </c>
      <c r="C129" t="s">
        <v>131</v>
      </c>
      <c r="D129" t="s">
        <v>17</v>
      </c>
      <c r="E129" s="1">
        <v>3.5</v>
      </c>
      <c r="F129" t="s">
        <v>18</v>
      </c>
      <c r="G129" t="s">
        <v>118</v>
      </c>
      <c r="H129" t="s">
        <v>119</v>
      </c>
      <c r="I129" t="s">
        <v>120</v>
      </c>
      <c r="J129" t="s">
        <v>121</v>
      </c>
      <c r="K129" t="s">
        <v>22</v>
      </c>
      <c r="L129" t="s">
        <v>23</v>
      </c>
      <c r="M129" t="s">
        <v>419</v>
      </c>
      <c r="N129">
        <v>0</v>
      </c>
    </row>
    <row r="130" spans="1:14" x14ac:dyDescent="0.25">
      <c r="A130" t="s">
        <v>420</v>
      </c>
      <c r="B130" t="s">
        <v>421</v>
      </c>
      <c r="C130" t="s">
        <v>131</v>
      </c>
      <c r="D130" t="s">
        <v>17</v>
      </c>
      <c r="E130" s="1">
        <v>5.6</v>
      </c>
      <c r="F130" t="s">
        <v>18</v>
      </c>
      <c r="G130" t="s">
        <v>118</v>
      </c>
      <c r="H130" t="s">
        <v>119</v>
      </c>
      <c r="I130" t="s">
        <v>120</v>
      </c>
      <c r="J130" t="s">
        <v>121</v>
      </c>
      <c r="K130" t="s">
        <v>22</v>
      </c>
      <c r="L130" t="s">
        <v>23</v>
      </c>
      <c r="M130" t="s">
        <v>422</v>
      </c>
      <c r="N130">
        <v>0</v>
      </c>
    </row>
    <row r="131" spans="1:14" x14ac:dyDescent="0.25">
      <c r="A131" t="s">
        <v>423</v>
      </c>
      <c r="B131" t="s">
        <v>424</v>
      </c>
      <c r="C131" t="s">
        <v>400</v>
      </c>
      <c r="D131" t="s">
        <v>17</v>
      </c>
      <c r="E131" s="1">
        <v>7.6</v>
      </c>
      <c r="F131" t="s">
        <v>18</v>
      </c>
      <c r="G131" t="s">
        <v>118</v>
      </c>
      <c r="H131" t="s">
        <v>119</v>
      </c>
      <c r="I131" t="s">
        <v>120</v>
      </c>
      <c r="J131" t="s">
        <v>121</v>
      </c>
      <c r="K131" t="s">
        <v>22</v>
      </c>
      <c r="L131" t="s">
        <v>23</v>
      </c>
      <c r="M131" t="s">
        <v>425</v>
      </c>
      <c r="N131">
        <v>0</v>
      </c>
    </row>
    <row r="132" spans="1:14" x14ac:dyDescent="0.25">
      <c r="A132" t="s">
        <v>426</v>
      </c>
      <c r="B132" t="s">
        <v>427</v>
      </c>
      <c r="C132" t="s">
        <v>400</v>
      </c>
      <c r="D132" t="s">
        <v>17</v>
      </c>
      <c r="E132" s="1">
        <v>14</v>
      </c>
      <c r="F132" t="s">
        <v>18</v>
      </c>
      <c r="G132" t="s">
        <v>118</v>
      </c>
      <c r="H132" t="s">
        <v>119</v>
      </c>
      <c r="I132" t="s">
        <v>120</v>
      </c>
      <c r="J132" t="s">
        <v>121</v>
      </c>
      <c r="K132" t="s">
        <v>22</v>
      </c>
      <c r="L132" t="s">
        <v>23</v>
      </c>
      <c r="M132" t="s">
        <v>428</v>
      </c>
      <c r="N132">
        <v>0</v>
      </c>
    </row>
    <row r="133" spans="1:14" x14ac:dyDescent="0.25">
      <c r="A133" t="s">
        <v>429</v>
      </c>
      <c r="B133" t="s">
        <v>430</v>
      </c>
      <c r="C133" t="s">
        <v>131</v>
      </c>
      <c r="D133" t="s">
        <v>17</v>
      </c>
      <c r="E133" s="1">
        <v>4</v>
      </c>
      <c r="F133" t="s">
        <v>18</v>
      </c>
      <c r="G133" t="s">
        <v>118</v>
      </c>
      <c r="H133" t="s">
        <v>119</v>
      </c>
      <c r="I133" t="s">
        <v>120</v>
      </c>
      <c r="J133" t="s">
        <v>121</v>
      </c>
      <c r="K133" t="s">
        <v>22</v>
      </c>
      <c r="L133" t="s">
        <v>23</v>
      </c>
      <c r="M133" t="s">
        <v>431</v>
      </c>
      <c r="N133">
        <v>0</v>
      </c>
    </row>
    <row r="134" spans="1:14" x14ac:dyDescent="0.25">
      <c r="A134" t="s">
        <v>432</v>
      </c>
      <c r="B134" t="s">
        <v>433</v>
      </c>
      <c r="C134" t="s">
        <v>400</v>
      </c>
      <c r="D134" t="s">
        <v>17</v>
      </c>
      <c r="E134" s="1">
        <v>7.4</v>
      </c>
      <c r="F134" t="s">
        <v>18</v>
      </c>
      <c r="G134" t="s">
        <v>118</v>
      </c>
      <c r="H134" t="s">
        <v>119</v>
      </c>
      <c r="I134" t="s">
        <v>120</v>
      </c>
      <c r="J134" t="s">
        <v>121</v>
      </c>
      <c r="K134" t="s">
        <v>22</v>
      </c>
      <c r="L134" t="s">
        <v>23</v>
      </c>
      <c r="M134" t="s">
        <v>434</v>
      </c>
      <c r="N134">
        <v>0</v>
      </c>
    </row>
    <row r="135" spans="1:14" x14ac:dyDescent="0.25">
      <c r="A135" t="s">
        <v>435</v>
      </c>
      <c r="B135" t="s">
        <v>436</v>
      </c>
      <c r="C135" t="s">
        <v>400</v>
      </c>
      <c r="D135" t="s">
        <v>17</v>
      </c>
      <c r="E135" s="1">
        <v>12.4</v>
      </c>
      <c r="F135" t="s">
        <v>18</v>
      </c>
      <c r="G135" t="s">
        <v>118</v>
      </c>
      <c r="H135" t="s">
        <v>119</v>
      </c>
      <c r="I135" t="s">
        <v>120</v>
      </c>
      <c r="J135" t="s">
        <v>121</v>
      </c>
      <c r="K135" t="s">
        <v>22</v>
      </c>
      <c r="L135" t="s">
        <v>23</v>
      </c>
      <c r="M135" t="s">
        <v>437</v>
      </c>
      <c r="N135">
        <v>0</v>
      </c>
    </row>
    <row r="136" spans="1:14" x14ac:dyDescent="0.25">
      <c r="A136" t="s">
        <v>438</v>
      </c>
      <c r="B136" t="s">
        <v>439</v>
      </c>
      <c r="C136" t="s">
        <v>131</v>
      </c>
      <c r="D136" t="s">
        <v>17</v>
      </c>
      <c r="E136" s="1">
        <v>2.5</v>
      </c>
      <c r="F136" t="s">
        <v>18</v>
      </c>
      <c r="G136" t="s">
        <v>118</v>
      </c>
      <c r="H136" t="s">
        <v>119</v>
      </c>
      <c r="I136" t="s">
        <v>120</v>
      </c>
      <c r="J136" t="s">
        <v>121</v>
      </c>
      <c r="K136" t="s">
        <v>22</v>
      </c>
      <c r="L136" t="s">
        <v>23</v>
      </c>
      <c r="M136" t="s">
        <v>440</v>
      </c>
      <c r="N136">
        <v>0</v>
      </c>
    </row>
    <row r="137" spans="1:14" x14ac:dyDescent="0.25">
      <c r="A137" t="s">
        <v>441</v>
      </c>
      <c r="B137" t="s">
        <v>442</v>
      </c>
      <c r="C137" t="s">
        <v>400</v>
      </c>
      <c r="D137" t="s">
        <v>17</v>
      </c>
      <c r="E137" s="1">
        <v>4.2</v>
      </c>
      <c r="F137" t="s">
        <v>18</v>
      </c>
      <c r="G137" t="s">
        <v>118</v>
      </c>
      <c r="H137" t="s">
        <v>119</v>
      </c>
      <c r="I137" t="s">
        <v>120</v>
      </c>
      <c r="J137" t="s">
        <v>121</v>
      </c>
      <c r="K137" t="s">
        <v>22</v>
      </c>
      <c r="L137" t="s">
        <v>23</v>
      </c>
      <c r="M137" t="s">
        <v>443</v>
      </c>
      <c r="N137">
        <v>0</v>
      </c>
    </row>
    <row r="138" spans="1:14" x14ac:dyDescent="0.25">
      <c r="A138" t="s">
        <v>444</v>
      </c>
      <c r="B138" t="s">
        <v>445</v>
      </c>
      <c r="C138" t="s">
        <v>400</v>
      </c>
      <c r="D138" t="s">
        <v>17</v>
      </c>
      <c r="E138" s="1">
        <v>7</v>
      </c>
      <c r="F138" t="s">
        <v>18</v>
      </c>
      <c r="G138" t="s">
        <v>118</v>
      </c>
      <c r="H138" t="s">
        <v>119</v>
      </c>
      <c r="I138" t="s">
        <v>120</v>
      </c>
      <c r="J138" t="s">
        <v>121</v>
      </c>
      <c r="K138" t="s">
        <v>22</v>
      </c>
      <c r="L138" t="s">
        <v>23</v>
      </c>
      <c r="M138" t="s">
        <v>446</v>
      </c>
      <c r="N138">
        <v>0</v>
      </c>
    </row>
    <row r="139" spans="1:14" x14ac:dyDescent="0.25">
      <c r="A139" t="s">
        <v>447</v>
      </c>
      <c r="B139" t="s">
        <v>448</v>
      </c>
      <c r="C139" t="s">
        <v>131</v>
      </c>
      <c r="D139" t="s">
        <v>17</v>
      </c>
      <c r="E139" s="1">
        <v>1.5</v>
      </c>
      <c r="F139" t="s">
        <v>18</v>
      </c>
      <c r="G139" t="s">
        <v>118</v>
      </c>
      <c r="H139" t="s">
        <v>119</v>
      </c>
      <c r="I139" t="s">
        <v>120</v>
      </c>
      <c r="J139" t="s">
        <v>121</v>
      </c>
      <c r="K139" t="s">
        <v>22</v>
      </c>
      <c r="L139" t="s">
        <v>23</v>
      </c>
      <c r="M139" t="s">
        <v>449</v>
      </c>
      <c r="N139">
        <v>0</v>
      </c>
    </row>
    <row r="140" spans="1:14" x14ac:dyDescent="0.25">
      <c r="A140" t="s">
        <v>450</v>
      </c>
      <c r="B140" t="s">
        <v>451</v>
      </c>
      <c r="C140" t="s">
        <v>131</v>
      </c>
      <c r="D140" t="s">
        <v>17</v>
      </c>
      <c r="E140" s="1">
        <v>2.2999999999999998</v>
      </c>
      <c r="F140" t="s">
        <v>18</v>
      </c>
      <c r="G140" t="s">
        <v>118</v>
      </c>
      <c r="H140" t="s">
        <v>119</v>
      </c>
      <c r="I140" t="s">
        <v>120</v>
      </c>
      <c r="J140" t="s">
        <v>121</v>
      </c>
      <c r="K140" t="s">
        <v>22</v>
      </c>
      <c r="L140" t="s">
        <v>23</v>
      </c>
      <c r="M140" t="s">
        <v>452</v>
      </c>
      <c r="N140">
        <v>0</v>
      </c>
    </row>
    <row r="141" spans="1:14" x14ac:dyDescent="0.25">
      <c r="A141" t="s">
        <v>453</v>
      </c>
      <c r="B141" t="s">
        <v>454</v>
      </c>
      <c r="C141" t="s">
        <v>400</v>
      </c>
      <c r="D141" t="s">
        <v>17</v>
      </c>
      <c r="E141" s="1">
        <v>4.5999999999999996</v>
      </c>
      <c r="F141" t="s">
        <v>18</v>
      </c>
      <c r="G141" t="s">
        <v>118</v>
      </c>
      <c r="H141" t="s">
        <v>119</v>
      </c>
      <c r="I141" t="s">
        <v>120</v>
      </c>
      <c r="J141" t="s">
        <v>121</v>
      </c>
      <c r="K141" t="s">
        <v>22</v>
      </c>
      <c r="L141" t="s">
        <v>23</v>
      </c>
      <c r="M141" t="s">
        <v>455</v>
      </c>
      <c r="N141">
        <v>0</v>
      </c>
    </row>
    <row r="142" spans="1:14" x14ac:dyDescent="0.25">
      <c r="A142" t="s">
        <v>456</v>
      </c>
      <c r="B142" t="s">
        <v>457</v>
      </c>
      <c r="C142" t="s">
        <v>135</v>
      </c>
      <c r="D142" t="s">
        <v>17</v>
      </c>
      <c r="E142" s="1">
        <v>4.7</v>
      </c>
      <c r="F142" t="s">
        <v>18</v>
      </c>
      <c r="G142" t="s">
        <v>118</v>
      </c>
      <c r="H142" t="s">
        <v>119</v>
      </c>
      <c r="I142" t="s">
        <v>120</v>
      </c>
      <c r="J142" t="s">
        <v>121</v>
      </c>
      <c r="K142" t="s">
        <v>22</v>
      </c>
      <c r="L142" t="s">
        <v>23</v>
      </c>
      <c r="M142" t="s">
        <v>458</v>
      </c>
      <c r="N142">
        <v>0</v>
      </c>
    </row>
    <row r="143" spans="1:14" x14ac:dyDescent="0.25">
      <c r="A143" t="s">
        <v>459</v>
      </c>
      <c r="B143" t="s">
        <v>460</v>
      </c>
      <c r="C143" t="s">
        <v>135</v>
      </c>
      <c r="D143" t="s">
        <v>17</v>
      </c>
      <c r="E143" s="1">
        <v>5.2</v>
      </c>
      <c r="F143" t="s">
        <v>18</v>
      </c>
      <c r="G143" t="s">
        <v>118</v>
      </c>
      <c r="H143" t="s">
        <v>119</v>
      </c>
      <c r="I143" t="s">
        <v>120</v>
      </c>
      <c r="J143" t="s">
        <v>121</v>
      </c>
      <c r="K143" t="s">
        <v>22</v>
      </c>
      <c r="L143" t="s">
        <v>23</v>
      </c>
      <c r="M143" t="s">
        <v>461</v>
      </c>
      <c r="N143">
        <v>0</v>
      </c>
    </row>
    <row r="144" spans="1:14" x14ac:dyDescent="0.25">
      <c r="A144" t="s">
        <v>462</v>
      </c>
      <c r="B144" t="s">
        <v>463</v>
      </c>
      <c r="C144" t="s">
        <v>135</v>
      </c>
      <c r="D144" t="s">
        <v>17</v>
      </c>
      <c r="E144" s="1">
        <v>4.5999999999999996</v>
      </c>
      <c r="F144" t="s">
        <v>18</v>
      </c>
      <c r="G144" t="s">
        <v>118</v>
      </c>
      <c r="H144" t="s">
        <v>119</v>
      </c>
      <c r="I144" t="s">
        <v>120</v>
      </c>
      <c r="J144" t="s">
        <v>121</v>
      </c>
      <c r="K144" t="s">
        <v>22</v>
      </c>
      <c r="L144" t="s">
        <v>23</v>
      </c>
      <c r="M144" t="s">
        <v>464</v>
      </c>
      <c r="N144">
        <v>0</v>
      </c>
    </row>
    <row r="145" spans="1:14" x14ac:dyDescent="0.25">
      <c r="A145" t="s">
        <v>465</v>
      </c>
      <c r="B145" t="s">
        <v>466</v>
      </c>
      <c r="C145" t="s">
        <v>135</v>
      </c>
      <c r="D145" t="s">
        <v>17</v>
      </c>
      <c r="E145" s="1">
        <v>7.1</v>
      </c>
      <c r="F145" t="s">
        <v>18</v>
      </c>
      <c r="G145" t="s">
        <v>118</v>
      </c>
      <c r="H145" t="s">
        <v>119</v>
      </c>
      <c r="I145" t="s">
        <v>120</v>
      </c>
      <c r="J145" t="s">
        <v>121</v>
      </c>
      <c r="K145" t="s">
        <v>22</v>
      </c>
      <c r="L145" t="s">
        <v>23</v>
      </c>
      <c r="M145" t="s">
        <v>467</v>
      </c>
      <c r="N145">
        <v>0</v>
      </c>
    </row>
    <row r="146" spans="1:14" x14ac:dyDescent="0.25">
      <c r="A146" t="s">
        <v>468</v>
      </c>
      <c r="B146" t="s">
        <v>469</v>
      </c>
      <c r="C146" t="s">
        <v>470</v>
      </c>
      <c r="D146" t="s">
        <v>17</v>
      </c>
      <c r="E146" s="1">
        <v>3</v>
      </c>
      <c r="F146" t="s">
        <v>18</v>
      </c>
      <c r="G146" t="s">
        <v>118</v>
      </c>
      <c r="H146" t="s">
        <v>119</v>
      </c>
      <c r="I146" t="s">
        <v>120</v>
      </c>
      <c r="J146" t="s">
        <v>121</v>
      </c>
      <c r="K146" t="s">
        <v>22</v>
      </c>
      <c r="L146" t="s">
        <v>23</v>
      </c>
      <c r="M146" t="s">
        <v>471</v>
      </c>
      <c r="N146">
        <v>0</v>
      </c>
    </row>
    <row r="147" spans="1:14" x14ac:dyDescent="0.25">
      <c r="A147" t="s">
        <v>472</v>
      </c>
      <c r="B147" t="s">
        <v>473</v>
      </c>
      <c r="C147" t="s">
        <v>470</v>
      </c>
      <c r="D147" t="s">
        <v>17</v>
      </c>
      <c r="E147" s="1">
        <v>3.05</v>
      </c>
      <c r="F147" t="s">
        <v>18</v>
      </c>
      <c r="G147" t="s">
        <v>118</v>
      </c>
      <c r="H147" t="s">
        <v>119</v>
      </c>
      <c r="I147" t="s">
        <v>120</v>
      </c>
      <c r="J147" t="s">
        <v>121</v>
      </c>
      <c r="K147" t="s">
        <v>22</v>
      </c>
      <c r="L147" t="s">
        <v>23</v>
      </c>
      <c r="M147" t="s">
        <v>474</v>
      </c>
      <c r="N147">
        <v>0</v>
      </c>
    </row>
    <row r="148" spans="1:14" x14ac:dyDescent="0.25">
      <c r="A148" t="s">
        <v>475</v>
      </c>
      <c r="B148" t="s">
        <v>476</v>
      </c>
      <c r="C148" t="s">
        <v>470</v>
      </c>
      <c r="D148" t="s">
        <v>17</v>
      </c>
      <c r="E148" s="1">
        <v>3.15</v>
      </c>
      <c r="F148" t="s">
        <v>18</v>
      </c>
      <c r="G148" t="s">
        <v>118</v>
      </c>
      <c r="H148" t="s">
        <v>119</v>
      </c>
      <c r="I148" t="s">
        <v>120</v>
      </c>
      <c r="J148" t="s">
        <v>121</v>
      </c>
      <c r="K148" t="s">
        <v>22</v>
      </c>
      <c r="L148" t="s">
        <v>23</v>
      </c>
      <c r="M148" t="s">
        <v>477</v>
      </c>
      <c r="N148">
        <v>0</v>
      </c>
    </row>
    <row r="149" spans="1:14" x14ac:dyDescent="0.25">
      <c r="A149" t="s">
        <v>478</v>
      </c>
      <c r="B149" t="s">
        <v>479</v>
      </c>
      <c r="C149" t="s">
        <v>470</v>
      </c>
      <c r="D149" t="s">
        <v>17</v>
      </c>
      <c r="E149" s="1">
        <v>3.6</v>
      </c>
      <c r="F149" t="s">
        <v>18</v>
      </c>
      <c r="G149" t="s">
        <v>118</v>
      </c>
      <c r="H149" t="s">
        <v>119</v>
      </c>
      <c r="I149" t="s">
        <v>120</v>
      </c>
      <c r="J149" t="s">
        <v>121</v>
      </c>
      <c r="K149" t="s">
        <v>22</v>
      </c>
      <c r="L149" t="s">
        <v>23</v>
      </c>
      <c r="M149" t="s">
        <v>480</v>
      </c>
      <c r="N149">
        <v>0</v>
      </c>
    </row>
    <row r="150" spans="1:14" x14ac:dyDescent="0.25">
      <c r="A150" t="s">
        <v>481</v>
      </c>
      <c r="B150" t="s">
        <v>482</v>
      </c>
      <c r="C150" t="s">
        <v>131</v>
      </c>
      <c r="D150" t="s">
        <v>17</v>
      </c>
      <c r="E150" s="1">
        <v>0.8</v>
      </c>
      <c r="F150" t="s">
        <v>18</v>
      </c>
      <c r="G150" t="s">
        <v>118</v>
      </c>
      <c r="H150" t="s">
        <v>119</v>
      </c>
      <c r="I150" t="s">
        <v>120</v>
      </c>
      <c r="J150" t="s">
        <v>121</v>
      </c>
      <c r="K150" t="s">
        <v>22</v>
      </c>
      <c r="L150" t="s">
        <v>23</v>
      </c>
      <c r="M150" t="s">
        <v>483</v>
      </c>
      <c r="N150">
        <v>0</v>
      </c>
    </row>
    <row r="151" spans="1:14" x14ac:dyDescent="0.25">
      <c r="A151" t="s">
        <v>484</v>
      </c>
      <c r="B151" t="s">
        <v>485</v>
      </c>
      <c r="C151" t="s">
        <v>131</v>
      </c>
      <c r="D151" t="s">
        <v>17</v>
      </c>
      <c r="E151" s="1">
        <v>0.8</v>
      </c>
      <c r="F151" t="s">
        <v>18</v>
      </c>
      <c r="G151" t="s">
        <v>118</v>
      </c>
      <c r="H151" t="s">
        <v>119</v>
      </c>
      <c r="I151" t="s">
        <v>120</v>
      </c>
      <c r="J151" t="s">
        <v>121</v>
      </c>
      <c r="K151" t="s">
        <v>22</v>
      </c>
      <c r="L151" t="s">
        <v>23</v>
      </c>
      <c r="M151" t="s">
        <v>486</v>
      </c>
      <c r="N151">
        <v>0</v>
      </c>
    </row>
    <row r="152" spans="1:14" x14ac:dyDescent="0.25">
      <c r="A152" t="s">
        <v>487</v>
      </c>
      <c r="B152" t="s">
        <v>488</v>
      </c>
      <c r="C152" t="s">
        <v>131</v>
      </c>
      <c r="D152" t="s">
        <v>17</v>
      </c>
      <c r="E152" s="1">
        <v>21.6</v>
      </c>
      <c r="F152" t="s">
        <v>18</v>
      </c>
      <c r="G152" t="s">
        <v>118</v>
      </c>
      <c r="H152" t="s">
        <v>119</v>
      </c>
      <c r="I152" t="s">
        <v>120</v>
      </c>
      <c r="J152" t="s">
        <v>121</v>
      </c>
      <c r="K152" t="s">
        <v>22</v>
      </c>
      <c r="L152" t="s">
        <v>23</v>
      </c>
      <c r="M152" t="s">
        <v>489</v>
      </c>
      <c r="N152">
        <v>0</v>
      </c>
    </row>
    <row r="153" spans="1:14" x14ac:dyDescent="0.25">
      <c r="A153" t="s">
        <v>490</v>
      </c>
      <c r="B153" t="s">
        <v>491</v>
      </c>
      <c r="D153" t="s">
        <v>17</v>
      </c>
      <c r="E153" s="1">
        <v>75</v>
      </c>
      <c r="F153" t="s">
        <v>18</v>
      </c>
      <c r="G153" t="s">
        <v>492</v>
      </c>
      <c r="H153" t="s">
        <v>493</v>
      </c>
      <c r="I153" t="s">
        <v>120</v>
      </c>
      <c r="J153" t="s">
        <v>121</v>
      </c>
      <c r="K153" t="s">
        <v>22</v>
      </c>
      <c r="L153" t="s">
        <v>23</v>
      </c>
      <c r="M153" t="s">
        <v>494</v>
      </c>
      <c r="N153">
        <v>0</v>
      </c>
    </row>
    <row r="154" spans="1:14" x14ac:dyDescent="0.25">
      <c r="A154" t="s">
        <v>495</v>
      </c>
      <c r="B154" t="s">
        <v>496</v>
      </c>
      <c r="D154" t="s">
        <v>17</v>
      </c>
      <c r="E154" s="1">
        <v>40</v>
      </c>
      <c r="F154" t="s">
        <v>18</v>
      </c>
      <c r="G154" t="s">
        <v>492</v>
      </c>
      <c r="H154" t="s">
        <v>493</v>
      </c>
      <c r="I154" t="s">
        <v>120</v>
      </c>
      <c r="J154" t="s">
        <v>121</v>
      </c>
      <c r="K154" t="s">
        <v>22</v>
      </c>
      <c r="L154" t="s">
        <v>23</v>
      </c>
      <c r="M154" t="s">
        <v>497</v>
      </c>
      <c r="N154">
        <v>0</v>
      </c>
    </row>
    <row r="155" spans="1:14" x14ac:dyDescent="0.25">
      <c r="A155" t="s">
        <v>498</v>
      </c>
      <c r="B155" t="s">
        <v>499</v>
      </c>
      <c r="D155" t="s">
        <v>17</v>
      </c>
      <c r="E155" s="1">
        <v>21</v>
      </c>
      <c r="F155" t="s">
        <v>18</v>
      </c>
      <c r="G155" t="s">
        <v>492</v>
      </c>
      <c r="H155" t="s">
        <v>493</v>
      </c>
      <c r="I155" t="s">
        <v>120</v>
      </c>
      <c r="J155" t="s">
        <v>121</v>
      </c>
      <c r="K155" t="s">
        <v>22</v>
      </c>
      <c r="L155" t="s">
        <v>23</v>
      </c>
      <c r="M155" t="s">
        <v>500</v>
      </c>
      <c r="N155">
        <v>0</v>
      </c>
    </row>
    <row r="156" spans="1:14" x14ac:dyDescent="0.25">
      <c r="A156" t="s">
        <v>501</v>
      </c>
      <c r="B156" t="s">
        <v>502</v>
      </c>
      <c r="D156" t="s">
        <v>17</v>
      </c>
      <c r="E156" s="1">
        <v>21</v>
      </c>
      <c r="F156" t="s">
        <v>18</v>
      </c>
      <c r="G156" t="s">
        <v>492</v>
      </c>
      <c r="H156" t="s">
        <v>493</v>
      </c>
      <c r="I156" t="s">
        <v>120</v>
      </c>
      <c r="J156" t="s">
        <v>121</v>
      </c>
      <c r="K156" t="s">
        <v>22</v>
      </c>
      <c r="L156" t="s">
        <v>23</v>
      </c>
      <c r="M156" t="s">
        <v>503</v>
      </c>
      <c r="N156">
        <v>0</v>
      </c>
    </row>
    <row r="157" spans="1:14" x14ac:dyDescent="0.25">
      <c r="A157" t="s">
        <v>504</v>
      </c>
      <c r="B157" t="s">
        <v>505</v>
      </c>
      <c r="D157" t="s">
        <v>17</v>
      </c>
      <c r="E157" s="1">
        <v>21</v>
      </c>
      <c r="F157" t="s">
        <v>18</v>
      </c>
      <c r="G157" t="s">
        <v>492</v>
      </c>
      <c r="H157" t="s">
        <v>493</v>
      </c>
      <c r="I157" t="s">
        <v>120</v>
      </c>
      <c r="J157" t="s">
        <v>121</v>
      </c>
      <c r="K157" t="s">
        <v>22</v>
      </c>
      <c r="L157" t="s">
        <v>23</v>
      </c>
      <c r="M157" t="s">
        <v>506</v>
      </c>
      <c r="N157">
        <v>0</v>
      </c>
    </row>
    <row r="158" spans="1:14" x14ac:dyDescent="0.25">
      <c r="A158" t="s">
        <v>507</v>
      </c>
      <c r="B158" t="s">
        <v>508</v>
      </c>
      <c r="D158" t="s">
        <v>17</v>
      </c>
      <c r="E158" s="1">
        <v>21</v>
      </c>
      <c r="F158" t="s">
        <v>18</v>
      </c>
      <c r="G158" t="s">
        <v>492</v>
      </c>
      <c r="H158" t="s">
        <v>493</v>
      </c>
      <c r="I158" t="s">
        <v>120</v>
      </c>
      <c r="J158" t="s">
        <v>121</v>
      </c>
      <c r="K158" t="s">
        <v>22</v>
      </c>
      <c r="L158" t="s">
        <v>23</v>
      </c>
      <c r="M158" t="s">
        <v>509</v>
      </c>
      <c r="N158">
        <v>0</v>
      </c>
    </row>
    <row r="159" spans="1:14" x14ac:dyDescent="0.25">
      <c r="A159" t="s">
        <v>510</v>
      </c>
      <c r="B159" t="s">
        <v>511</v>
      </c>
      <c r="D159" t="s">
        <v>17</v>
      </c>
      <c r="E159" s="1">
        <v>21</v>
      </c>
      <c r="F159" t="s">
        <v>18</v>
      </c>
      <c r="G159" t="s">
        <v>492</v>
      </c>
      <c r="H159" t="s">
        <v>493</v>
      </c>
      <c r="I159" t="s">
        <v>120</v>
      </c>
      <c r="J159" t="s">
        <v>121</v>
      </c>
      <c r="K159" t="s">
        <v>22</v>
      </c>
      <c r="L159" t="s">
        <v>23</v>
      </c>
      <c r="M159" t="s">
        <v>512</v>
      </c>
      <c r="N159">
        <v>0</v>
      </c>
    </row>
    <row r="160" spans="1:14" x14ac:dyDescent="0.25">
      <c r="A160" t="s">
        <v>513</v>
      </c>
      <c r="B160" t="s">
        <v>514</v>
      </c>
      <c r="D160" t="s">
        <v>17</v>
      </c>
      <c r="E160" s="1">
        <v>119</v>
      </c>
      <c r="F160" t="s">
        <v>18</v>
      </c>
      <c r="G160" t="s">
        <v>492</v>
      </c>
      <c r="H160" t="s">
        <v>493</v>
      </c>
      <c r="I160" t="s">
        <v>120</v>
      </c>
      <c r="J160" t="s">
        <v>121</v>
      </c>
      <c r="K160" t="s">
        <v>22</v>
      </c>
      <c r="L160" t="s">
        <v>23</v>
      </c>
      <c r="M160" t="s">
        <v>515</v>
      </c>
      <c r="N160">
        <v>0</v>
      </c>
    </row>
    <row r="161" spans="1:14" x14ac:dyDescent="0.25">
      <c r="A161" t="s">
        <v>516</v>
      </c>
      <c r="B161" t="s">
        <v>517</v>
      </c>
      <c r="D161" t="s">
        <v>17</v>
      </c>
      <c r="E161" s="1">
        <v>169</v>
      </c>
      <c r="F161" t="s">
        <v>18</v>
      </c>
      <c r="G161" t="s">
        <v>492</v>
      </c>
      <c r="H161" t="s">
        <v>493</v>
      </c>
      <c r="I161" t="s">
        <v>120</v>
      </c>
      <c r="J161" t="s">
        <v>121</v>
      </c>
      <c r="K161" t="s">
        <v>22</v>
      </c>
      <c r="L161" t="s">
        <v>23</v>
      </c>
      <c r="M161" t="s">
        <v>518</v>
      </c>
      <c r="N161">
        <v>0</v>
      </c>
    </row>
    <row r="162" spans="1:14" x14ac:dyDescent="0.25">
      <c r="A162" t="s">
        <v>519</v>
      </c>
      <c r="B162" t="s">
        <v>520</v>
      </c>
      <c r="D162" t="s">
        <v>17</v>
      </c>
      <c r="E162" s="1">
        <v>169</v>
      </c>
      <c r="F162" t="s">
        <v>18</v>
      </c>
      <c r="G162" t="s">
        <v>492</v>
      </c>
      <c r="H162" t="s">
        <v>493</v>
      </c>
      <c r="I162" t="s">
        <v>120</v>
      </c>
      <c r="J162" t="s">
        <v>121</v>
      </c>
      <c r="K162" t="s">
        <v>22</v>
      </c>
      <c r="L162" t="s">
        <v>23</v>
      </c>
      <c r="M162" t="s">
        <v>521</v>
      </c>
      <c r="N162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5D28-48B0-4C16-8696-4FB838D42939}">
  <dimension ref="B1:AD166"/>
  <sheetViews>
    <sheetView tabSelected="1" zoomScaleNormal="100" workbookViewId="0">
      <pane ySplit="9" topLeftCell="A10" activePane="bottomLeft" state="frozen"/>
      <selection pane="bottomLeft" activeCell="K2" sqref="K2"/>
    </sheetView>
  </sheetViews>
  <sheetFormatPr defaultRowHeight="15" x14ac:dyDescent="0.25"/>
  <cols>
    <col min="1" max="1" width="3.140625" style="2" customWidth="1"/>
    <col min="2" max="2" width="11.5703125" style="2" customWidth="1"/>
    <col min="3" max="3" width="12.85546875" style="2" customWidth="1"/>
    <col min="4" max="4" width="59.7109375" style="2" customWidth="1"/>
    <col min="5" max="5" width="7" style="21" customWidth="1"/>
    <col min="6" max="7" width="0" style="2" hidden="1" customWidth="1"/>
    <col min="8" max="8" width="10.28515625" style="2" hidden="1" customWidth="1"/>
    <col min="9" max="10" width="0" style="2" hidden="1" customWidth="1"/>
    <col min="11" max="15" width="9.140625" style="2"/>
    <col min="16" max="19" width="0" style="2" hidden="1" customWidth="1"/>
    <col min="20" max="20" width="4.28515625" style="2" hidden="1" customWidth="1"/>
    <col min="21" max="21" width="9.140625" style="2" hidden="1" customWidth="1"/>
    <col min="22" max="23" width="24.28515625" style="2" hidden="1" customWidth="1"/>
    <col min="24" max="24" width="9.140625" style="2" hidden="1" customWidth="1"/>
    <col min="25" max="25" width="24.28515625" style="2" hidden="1" customWidth="1"/>
    <col min="26" max="26" width="9.140625" style="2" hidden="1" customWidth="1"/>
    <col min="27" max="27" width="0" hidden="1" customWidth="1"/>
    <col min="28" max="28" width="9.140625" style="2" hidden="1" customWidth="1"/>
    <col min="31" max="16384" width="9.140625" style="2"/>
  </cols>
  <sheetData>
    <row r="1" spans="2:24" ht="6" customHeight="1" thickBot="1" x14ac:dyDescent="0.3"/>
    <row r="2" spans="2:24" ht="12.75" customHeight="1" x14ac:dyDescent="0.25">
      <c r="B2" s="55" t="s">
        <v>534</v>
      </c>
      <c r="C2" s="55"/>
      <c r="D2" s="2" t="s">
        <v>522</v>
      </c>
      <c r="E2" s="22" t="s">
        <v>19</v>
      </c>
      <c r="K2" s="26">
        <v>0</v>
      </c>
      <c r="M2" s="42"/>
      <c r="N2" s="43"/>
      <c r="O2" s="44"/>
    </row>
    <row r="3" spans="2:24" ht="13.5" customHeight="1" x14ac:dyDescent="0.25">
      <c r="B3" s="55"/>
      <c r="C3" s="55"/>
      <c r="D3" s="2" t="s">
        <v>523</v>
      </c>
      <c r="E3" s="22" t="s">
        <v>120</v>
      </c>
      <c r="K3" s="26">
        <v>0</v>
      </c>
      <c r="M3" s="45"/>
      <c r="N3" s="46"/>
      <c r="O3" s="47"/>
    </row>
    <row r="4" spans="2:24" ht="13.5" customHeight="1" x14ac:dyDescent="0.25">
      <c r="B4" s="55"/>
      <c r="C4" s="55"/>
      <c r="D4" s="2" t="s">
        <v>533</v>
      </c>
      <c r="E4" s="22" t="s">
        <v>118</v>
      </c>
      <c r="K4" s="26">
        <v>0</v>
      </c>
      <c r="M4" s="45"/>
      <c r="N4" s="46"/>
      <c r="O4" s="47"/>
    </row>
    <row r="5" spans="2:24" ht="15" customHeight="1" thickBot="1" x14ac:dyDescent="0.3">
      <c r="B5" s="55"/>
      <c r="C5" s="55"/>
      <c r="D5" s="2" t="s">
        <v>524</v>
      </c>
      <c r="E5" s="22" t="s">
        <v>277</v>
      </c>
      <c r="K5" s="26">
        <v>0</v>
      </c>
      <c r="M5" s="48"/>
      <c r="N5" s="49"/>
      <c r="O5" s="50"/>
    </row>
    <row r="6" spans="2:24" x14ac:dyDescent="0.25">
      <c r="B6" s="2">
        <v>25</v>
      </c>
      <c r="D6" s="2" t="s">
        <v>525</v>
      </c>
      <c r="E6" s="22" t="s">
        <v>541</v>
      </c>
      <c r="K6" s="26">
        <v>5</v>
      </c>
    </row>
    <row r="7" spans="2:24" ht="3.75" customHeight="1" x14ac:dyDescent="0.25">
      <c r="E7" s="22"/>
      <c r="F7" s="17"/>
    </row>
    <row r="8" spans="2:24" ht="18" customHeight="1" x14ac:dyDescent="0.25">
      <c r="B8" s="51" t="s">
        <v>526</v>
      </c>
      <c r="C8" s="51" t="s">
        <v>527</v>
      </c>
      <c r="D8" s="51" t="s">
        <v>528</v>
      </c>
      <c r="E8" s="53" t="s">
        <v>7</v>
      </c>
      <c r="F8" s="38" t="s">
        <v>535</v>
      </c>
      <c r="G8" s="39"/>
      <c r="H8" s="40" t="s">
        <v>529</v>
      </c>
      <c r="I8" s="40"/>
      <c r="J8" s="40"/>
      <c r="K8" s="38" t="s">
        <v>536</v>
      </c>
      <c r="L8" s="39"/>
      <c r="M8" s="40" t="s">
        <v>539</v>
      </c>
      <c r="N8" s="40"/>
      <c r="O8" s="40"/>
    </row>
    <row r="9" spans="2:24" ht="16.5" customHeight="1" x14ac:dyDescent="0.25">
      <c r="B9" s="52"/>
      <c r="C9" s="52"/>
      <c r="D9" s="52"/>
      <c r="E9" s="54"/>
      <c r="F9" s="3" t="s">
        <v>538</v>
      </c>
      <c r="G9" s="3" t="s">
        <v>531</v>
      </c>
      <c r="H9" s="3" t="s">
        <v>530</v>
      </c>
      <c r="I9" s="3" t="s">
        <v>531</v>
      </c>
      <c r="J9" s="4" t="s">
        <v>532</v>
      </c>
      <c r="K9" s="27" t="s">
        <v>537</v>
      </c>
      <c r="L9" s="27" t="s">
        <v>531</v>
      </c>
      <c r="M9" s="3" t="s">
        <v>537</v>
      </c>
      <c r="N9" s="3" t="s">
        <v>531</v>
      </c>
      <c r="O9" s="4" t="s">
        <v>532</v>
      </c>
      <c r="R9" s="41" t="s">
        <v>540</v>
      </c>
      <c r="S9" s="41"/>
    </row>
    <row r="10" spans="2:24" x14ac:dyDescent="0.25">
      <c r="B10" s="8" t="str">
        <f>Sheet1!A4</f>
        <v>1011001</v>
      </c>
      <c r="C10" s="2" t="str">
        <f>Sheet1!M4</f>
        <v>F0005-00001</v>
      </c>
      <c r="D10" s="18" t="str">
        <f>Sheet1!B4</f>
        <v>PSP AQUARIUS trubka voda DN10 3/8" - 5m</v>
      </c>
      <c r="E10" s="23" t="str">
        <f>Sheet1!I4</f>
        <v>10.1</v>
      </c>
      <c r="F10" s="5">
        <f>'[1]list pro ceník pro zákaz'!$N$10</f>
        <v>28.8</v>
      </c>
      <c r="G10" s="7">
        <f t="shared" ref="G10:G41" si="0">IF(E10=$E$2,(100-$K$2)/100*F10,IF(E10=$E$3,(100-$K$3)/100*F10,IF(E10=$E$4,(100-$K$4)/100*F10,IF(E10=$E$5,(100-$K$5)/100*F10,0))))</f>
        <v>28.8</v>
      </c>
      <c r="H10" s="5">
        <f t="shared" ref="H10:H41" si="1">IF(E10="10.1",F10/X10,F10)</f>
        <v>5.76</v>
      </c>
      <c r="I10" s="6">
        <f t="shared" ref="I10:I41" si="2">IF(E10="10.1",G10/X10,G10)</f>
        <v>5.76</v>
      </c>
      <c r="J10" s="7">
        <f t="shared" ref="J10:J41" si="3">I10*(100-$K$6)/100</f>
        <v>5.4719999999999995</v>
      </c>
      <c r="K10" s="29">
        <f t="shared" ref="K10:K41" si="4">F10*$B$6</f>
        <v>720</v>
      </c>
      <c r="L10" s="30">
        <f t="shared" ref="L10:L41" si="5">IF(E10=$E$2,(100-$K$2)/100*K10,IF(E10=$E$3,(100-$K$3)/100*K10,IF(E10=$E$4,(100-$K$4)/100*K10,IF(E10=$E$5,(100-$K$5)/100*K10,0))))</f>
        <v>720</v>
      </c>
      <c r="M10" s="35">
        <f t="shared" ref="M10:M41" si="6">IF(E10="10.1",K10/X10,K10)</f>
        <v>144</v>
      </c>
      <c r="N10" s="6">
        <f t="shared" ref="N10:N41" si="7">IF(E10="10.1",L10/X10,L10)</f>
        <v>144</v>
      </c>
      <c r="O10" s="7">
        <f t="shared" ref="O10:O41" si="8">N10*(100-$K$6)/100</f>
        <v>136.80000000000001</v>
      </c>
      <c r="P10" s="9"/>
      <c r="Q10" s="9"/>
      <c r="R10" s="28">
        <f t="shared" ref="R10:R41" si="9">M10</f>
        <v>144</v>
      </c>
      <c r="S10" s="28">
        <f t="shared" ref="S10:S50" si="10">IF(E10="10.1",K10,IF(E10="10.3",K10,K10*X10))</f>
        <v>720</v>
      </c>
      <c r="T10" s="2" t="str">
        <f t="shared" ref="T10:T41" si="11">MID(D10,1,3)</f>
        <v>PSP</v>
      </c>
      <c r="U10" s="2" t="str">
        <f t="shared" ref="U10:U41" si="12">MID(D10,5,8)</f>
        <v>AQUARIUS</v>
      </c>
      <c r="V10" s="2" t="str">
        <f t="shared" ref="V10:V48" si="13">MID(D10,14,100)</f>
        <v>trubka voda DN10 3/8" - 5m</v>
      </c>
      <c r="X10" s="2" t="str">
        <f t="shared" ref="X10:X41" si="14">MID(C10,3,3)</f>
        <v>005</v>
      </c>
    </row>
    <row r="11" spans="2:24" x14ac:dyDescent="0.25">
      <c r="B11" s="8" t="str">
        <f>Sheet1!A5</f>
        <v>1011002</v>
      </c>
      <c r="C11" s="2" t="str">
        <f>Sheet1!M5</f>
        <v>F0010-00002</v>
      </c>
      <c r="D11" s="19" t="str">
        <f>Sheet1!B5</f>
        <v>PSP AQUARIUS trubka voda DN10 3/8" - 10m</v>
      </c>
      <c r="E11" s="24" t="str">
        <f>Sheet1!I5</f>
        <v>10.1</v>
      </c>
      <c r="F11" s="9">
        <f>'[1]list pro ceník pro zákaz'!$N$11</f>
        <v>57.6</v>
      </c>
      <c r="G11" s="11">
        <f t="shared" si="0"/>
        <v>57.6</v>
      </c>
      <c r="H11" s="9">
        <f t="shared" si="1"/>
        <v>5.76</v>
      </c>
      <c r="I11" s="10">
        <f t="shared" si="2"/>
        <v>5.76</v>
      </c>
      <c r="J11" s="11">
        <f t="shared" si="3"/>
        <v>5.4719999999999995</v>
      </c>
      <c r="K11" s="31">
        <f t="shared" si="4"/>
        <v>1440</v>
      </c>
      <c r="L11" s="32">
        <f t="shared" si="5"/>
        <v>1440</v>
      </c>
      <c r="M11" s="36">
        <f t="shared" si="6"/>
        <v>144</v>
      </c>
      <c r="N11" s="10">
        <f t="shared" si="7"/>
        <v>144</v>
      </c>
      <c r="O11" s="11">
        <f t="shared" si="8"/>
        <v>136.80000000000001</v>
      </c>
      <c r="P11" s="9"/>
      <c r="Q11" s="9"/>
      <c r="R11" s="28">
        <f t="shared" si="9"/>
        <v>144</v>
      </c>
      <c r="S11" s="28">
        <f t="shared" si="10"/>
        <v>1440</v>
      </c>
      <c r="T11" s="2" t="str">
        <f t="shared" si="11"/>
        <v>PSP</v>
      </c>
      <c r="U11" s="2" t="str">
        <f t="shared" si="12"/>
        <v>AQUARIUS</v>
      </c>
      <c r="V11" s="2" t="str">
        <f t="shared" si="13"/>
        <v>trubka voda DN10 3/8" - 10m</v>
      </c>
      <c r="X11" s="2" t="str">
        <f t="shared" si="14"/>
        <v>010</v>
      </c>
    </row>
    <row r="12" spans="2:24" x14ac:dyDescent="0.25">
      <c r="B12" s="8" t="str">
        <f>Sheet1!A6</f>
        <v>1011003</v>
      </c>
      <c r="C12" s="2" t="str">
        <f>Sheet1!M6</f>
        <v>F0025-00003</v>
      </c>
      <c r="D12" s="19" t="str">
        <f>Sheet1!B6</f>
        <v>PSP AQUARIUS trubka voda DN10 3/8" - 25m</v>
      </c>
      <c r="E12" s="24" t="str">
        <f>Sheet1!I6</f>
        <v>10.1</v>
      </c>
      <c r="F12" s="9">
        <f>'[1]list pro ceník pro zákaz'!$N$12</f>
        <v>132</v>
      </c>
      <c r="G12" s="11">
        <f t="shared" si="0"/>
        <v>132</v>
      </c>
      <c r="H12" s="9">
        <f t="shared" si="1"/>
        <v>5.28</v>
      </c>
      <c r="I12" s="10">
        <f t="shared" si="2"/>
        <v>5.28</v>
      </c>
      <c r="J12" s="11">
        <f t="shared" si="3"/>
        <v>5.016</v>
      </c>
      <c r="K12" s="31">
        <f t="shared" si="4"/>
        <v>3300</v>
      </c>
      <c r="L12" s="32">
        <f t="shared" si="5"/>
        <v>3300</v>
      </c>
      <c r="M12" s="36">
        <f t="shared" si="6"/>
        <v>132</v>
      </c>
      <c r="N12" s="10">
        <f t="shared" si="7"/>
        <v>132</v>
      </c>
      <c r="O12" s="11">
        <f t="shared" si="8"/>
        <v>125.4</v>
      </c>
      <c r="P12" s="9"/>
      <c r="Q12" s="9"/>
      <c r="R12" s="28">
        <f t="shared" si="9"/>
        <v>132</v>
      </c>
      <c r="S12" s="28">
        <f t="shared" si="10"/>
        <v>3300</v>
      </c>
      <c r="T12" s="2" t="str">
        <f t="shared" si="11"/>
        <v>PSP</v>
      </c>
      <c r="U12" s="2" t="str">
        <f t="shared" si="12"/>
        <v>AQUARIUS</v>
      </c>
      <c r="V12" s="2" t="str">
        <f t="shared" si="13"/>
        <v>trubka voda DN10 3/8" - 25m</v>
      </c>
      <c r="X12" s="2" t="str">
        <f t="shared" si="14"/>
        <v>025</v>
      </c>
    </row>
    <row r="13" spans="2:24" x14ac:dyDescent="0.25">
      <c r="B13" s="8" t="str">
        <f>Sheet1!A7</f>
        <v>1011004</v>
      </c>
      <c r="C13" s="2" t="str">
        <f>Sheet1!M7</f>
        <v>F0050-00004</v>
      </c>
      <c r="D13" s="19" t="str">
        <f>Sheet1!B7</f>
        <v>PSP AQUARIUS trubka voda DN10 3/8" - 50m</v>
      </c>
      <c r="E13" s="24" t="str">
        <f>Sheet1!I7</f>
        <v>10.1</v>
      </c>
      <c r="F13" s="9">
        <f>'[1]list pro ceník pro zákaz'!$N$13</f>
        <v>264</v>
      </c>
      <c r="G13" s="11">
        <f t="shared" si="0"/>
        <v>264</v>
      </c>
      <c r="H13" s="9">
        <f t="shared" si="1"/>
        <v>5.28</v>
      </c>
      <c r="I13" s="10">
        <f t="shared" si="2"/>
        <v>5.28</v>
      </c>
      <c r="J13" s="11">
        <f t="shared" si="3"/>
        <v>5.016</v>
      </c>
      <c r="K13" s="31">
        <f t="shared" si="4"/>
        <v>6600</v>
      </c>
      <c r="L13" s="32">
        <f t="shared" si="5"/>
        <v>6600</v>
      </c>
      <c r="M13" s="36">
        <f t="shared" si="6"/>
        <v>132</v>
      </c>
      <c r="N13" s="10">
        <f t="shared" si="7"/>
        <v>132</v>
      </c>
      <c r="O13" s="11">
        <f t="shared" si="8"/>
        <v>125.4</v>
      </c>
      <c r="P13" s="9"/>
      <c r="Q13" s="9"/>
      <c r="R13" s="28">
        <f t="shared" si="9"/>
        <v>132</v>
      </c>
      <c r="S13" s="28">
        <f t="shared" si="10"/>
        <v>6600</v>
      </c>
      <c r="T13" s="2" t="str">
        <f t="shared" si="11"/>
        <v>PSP</v>
      </c>
      <c r="U13" s="2" t="str">
        <f t="shared" si="12"/>
        <v>AQUARIUS</v>
      </c>
      <c r="V13" s="2" t="str">
        <f t="shared" si="13"/>
        <v>trubka voda DN10 3/8" - 50m</v>
      </c>
      <c r="X13" s="2" t="str">
        <f t="shared" si="14"/>
        <v>050</v>
      </c>
    </row>
    <row r="14" spans="2:24" x14ac:dyDescent="0.25">
      <c r="B14" s="13" t="str">
        <f>Sheet1!A8</f>
        <v>1011005</v>
      </c>
      <c r="C14" s="12" t="str">
        <f>Sheet1!M8</f>
        <v>F0100-00005</v>
      </c>
      <c r="D14" s="20" t="str">
        <f>Sheet1!B8</f>
        <v>PSP AQUARIUS trubka voda DN10 3/8" - 100m</v>
      </c>
      <c r="E14" s="25" t="str">
        <f>Sheet1!I8</f>
        <v>10.1</v>
      </c>
      <c r="F14" s="14">
        <f>'[1]list pro ceník pro zákaz'!$N$14</f>
        <v>528</v>
      </c>
      <c r="G14" s="16">
        <f t="shared" si="0"/>
        <v>528</v>
      </c>
      <c r="H14" s="14">
        <f t="shared" si="1"/>
        <v>5.28</v>
      </c>
      <c r="I14" s="15">
        <f t="shared" si="2"/>
        <v>5.28</v>
      </c>
      <c r="J14" s="16">
        <f t="shared" si="3"/>
        <v>5.016</v>
      </c>
      <c r="K14" s="33">
        <f t="shared" si="4"/>
        <v>13200</v>
      </c>
      <c r="L14" s="34">
        <f t="shared" si="5"/>
        <v>13200</v>
      </c>
      <c r="M14" s="37">
        <f t="shared" si="6"/>
        <v>132</v>
      </c>
      <c r="N14" s="15">
        <f t="shared" si="7"/>
        <v>132</v>
      </c>
      <c r="O14" s="16">
        <f t="shared" si="8"/>
        <v>125.4</v>
      </c>
      <c r="P14" s="9"/>
      <c r="Q14" s="9"/>
      <c r="R14" s="28">
        <f t="shared" si="9"/>
        <v>132</v>
      </c>
      <c r="S14" s="28">
        <f t="shared" si="10"/>
        <v>13200</v>
      </c>
      <c r="T14" s="2" t="str">
        <f t="shared" si="11"/>
        <v>PSP</v>
      </c>
      <c r="U14" s="2" t="str">
        <f t="shared" si="12"/>
        <v>AQUARIUS</v>
      </c>
      <c r="V14" s="2" t="str">
        <f t="shared" si="13"/>
        <v>trubka voda DN10 3/8" - 100m</v>
      </c>
      <c r="X14" s="2" t="str">
        <f t="shared" si="14"/>
        <v>100</v>
      </c>
    </row>
    <row r="15" spans="2:24" x14ac:dyDescent="0.25">
      <c r="B15" s="8" t="str">
        <f>Sheet1!A9</f>
        <v>1011011</v>
      </c>
      <c r="C15" s="2" t="str">
        <f>Sheet1!M9</f>
        <v>F0005-00006</v>
      </c>
      <c r="D15" s="19" t="str">
        <f>Sheet1!B9</f>
        <v>PSP AQUARIUS trubka voda DN12 1/2" - 5m</v>
      </c>
      <c r="E15" s="24" t="str">
        <f>Sheet1!I9</f>
        <v>10.1</v>
      </c>
      <c r="F15" s="9">
        <f>'[1]list pro ceník pro zákaz'!$N$15</f>
        <v>37.800000000000004</v>
      </c>
      <c r="G15" s="11">
        <f t="shared" si="0"/>
        <v>37.800000000000004</v>
      </c>
      <c r="H15" s="9">
        <f t="shared" si="1"/>
        <v>7.5600000000000005</v>
      </c>
      <c r="I15" s="10">
        <f t="shared" si="2"/>
        <v>7.5600000000000005</v>
      </c>
      <c r="J15" s="11">
        <f t="shared" si="3"/>
        <v>7.1820000000000004</v>
      </c>
      <c r="K15" s="31">
        <f t="shared" si="4"/>
        <v>945.00000000000011</v>
      </c>
      <c r="L15" s="32">
        <f t="shared" si="5"/>
        <v>945.00000000000011</v>
      </c>
      <c r="M15" s="36">
        <f t="shared" si="6"/>
        <v>189.00000000000003</v>
      </c>
      <c r="N15" s="10">
        <f t="shared" si="7"/>
        <v>189.00000000000003</v>
      </c>
      <c r="O15" s="11">
        <f t="shared" si="8"/>
        <v>179.55000000000004</v>
      </c>
      <c r="P15" s="9"/>
      <c r="Q15" s="9"/>
      <c r="R15" s="28">
        <f t="shared" si="9"/>
        <v>189.00000000000003</v>
      </c>
      <c r="S15" s="28">
        <f t="shared" si="10"/>
        <v>945.00000000000011</v>
      </c>
      <c r="T15" s="2" t="str">
        <f t="shared" si="11"/>
        <v>PSP</v>
      </c>
      <c r="U15" s="2" t="str">
        <f t="shared" si="12"/>
        <v>AQUARIUS</v>
      </c>
      <c r="V15" s="2" t="str">
        <f t="shared" si="13"/>
        <v>trubka voda DN12 1/2" - 5m</v>
      </c>
      <c r="X15" s="2" t="str">
        <f t="shared" si="14"/>
        <v>005</v>
      </c>
    </row>
    <row r="16" spans="2:24" x14ac:dyDescent="0.25">
      <c r="B16" s="8" t="str">
        <f>Sheet1!A10</f>
        <v>1011012</v>
      </c>
      <c r="C16" s="2" t="str">
        <f>Sheet1!M10</f>
        <v>F0010-00007</v>
      </c>
      <c r="D16" s="19" t="str">
        <f>Sheet1!B10</f>
        <v>PSP AQUARIUS trubka voda DN12 1/2" - 10m</v>
      </c>
      <c r="E16" s="24" t="str">
        <f>Sheet1!I10</f>
        <v>10.1</v>
      </c>
      <c r="F16" s="9">
        <f>'[1]list pro ceník pro zákaz'!$N$16</f>
        <v>75.600000000000009</v>
      </c>
      <c r="G16" s="11">
        <f t="shared" si="0"/>
        <v>75.600000000000009</v>
      </c>
      <c r="H16" s="9">
        <f t="shared" si="1"/>
        <v>7.5600000000000005</v>
      </c>
      <c r="I16" s="10">
        <f t="shared" si="2"/>
        <v>7.5600000000000005</v>
      </c>
      <c r="J16" s="11">
        <f t="shared" si="3"/>
        <v>7.1820000000000004</v>
      </c>
      <c r="K16" s="31">
        <f t="shared" si="4"/>
        <v>1890.0000000000002</v>
      </c>
      <c r="L16" s="32">
        <f t="shared" si="5"/>
        <v>1890.0000000000002</v>
      </c>
      <c r="M16" s="36">
        <f t="shared" si="6"/>
        <v>189.00000000000003</v>
      </c>
      <c r="N16" s="10">
        <f t="shared" si="7"/>
        <v>189.00000000000003</v>
      </c>
      <c r="O16" s="11">
        <f t="shared" si="8"/>
        <v>179.55000000000004</v>
      </c>
      <c r="P16" s="9"/>
      <c r="Q16" s="9"/>
      <c r="R16" s="28">
        <f t="shared" si="9"/>
        <v>189.00000000000003</v>
      </c>
      <c r="S16" s="28">
        <f t="shared" si="10"/>
        <v>1890.0000000000002</v>
      </c>
      <c r="T16" s="2" t="str">
        <f t="shared" si="11"/>
        <v>PSP</v>
      </c>
      <c r="U16" s="2" t="str">
        <f t="shared" si="12"/>
        <v>AQUARIUS</v>
      </c>
      <c r="V16" s="2" t="str">
        <f t="shared" si="13"/>
        <v>trubka voda DN12 1/2" - 10m</v>
      </c>
      <c r="X16" s="2" t="str">
        <f t="shared" si="14"/>
        <v>010</v>
      </c>
    </row>
    <row r="17" spans="2:24" x14ac:dyDescent="0.25">
      <c r="B17" s="8" t="str">
        <f>Sheet1!A11</f>
        <v>1011013</v>
      </c>
      <c r="C17" s="2" t="str">
        <f>Sheet1!M11</f>
        <v>F0025-00008</v>
      </c>
      <c r="D17" s="19" t="str">
        <f>Sheet1!B11</f>
        <v>PSP AQUARIUS trubka voda DN12 1/2" - 25m</v>
      </c>
      <c r="E17" s="24" t="str">
        <f>Sheet1!I11</f>
        <v>10.1</v>
      </c>
      <c r="F17" s="9">
        <f>'[1]list pro ceník pro zákaz'!$N$17</f>
        <v>173</v>
      </c>
      <c r="G17" s="11">
        <f t="shared" si="0"/>
        <v>173</v>
      </c>
      <c r="H17" s="9">
        <f t="shared" si="1"/>
        <v>6.92</v>
      </c>
      <c r="I17" s="10">
        <f t="shared" si="2"/>
        <v>6.92</v>
      </c>
      <c r="J17" s="11">
        <f t="shared" si="3"/>
        <v>6.5739999999999998</v>
      </c>
      <c r="K17" s="31">
        <f t="shared" si="4"/>
        <v>4325</v>
      </c>
      <c r="L17" s="32">
        <f t="shared" si="5"/>
        <v>4325</v>
      </c>
      <c r="M17" s="36">
        <f t="shared" si="6"/>
        <v>173</v>
      </c>
      <c r="N17" s="10">
        <f t="shared" si="7"/>
        <v>173</v>
      </c>
      <c r="O17" s="11">
        <f t="shared" si="8"/>
        <v>164.35</v>
      </c>
      <c r="P17" s="9"/>
      <c r="Q17" s="9"/>
      <c r="R17" s="28">
        <f t="shared" si="9"/>
        <v>173</v>
      </c>
      <c r="S17" s="28">
        <f t="shared" si="10"/>
        <v>4325</v>
      </c>
      <c r="T17" s="2" t="str">
        <f t="shared" si="11"/>
        <v>PSP</v>
      </c>
      <c r="U17" s="2" t="str">
        <f t="shared" si="12"/>
        <v>AQUARIUS</v>
      </c>
      <c r="V17" s="2" t="str">
        <f t="shared" si="13"/>
        <v>trubka voda DN12 1/2" - 25m</v>
      </c>
      <c r="X17" s="2" t="str">
        <f t="shared" si="14"/>
        <v>025</v>
      </c>
    </row>
    <row r="18" spans="2:24" x14ac:dyDescent="0.25">
      <c r="B18" s="8" t="str">
        <f>Sheet1!A12</f>
        <v>1011014</v>
      </c>
      <c r="C18" s="2" t="str">
        <f>Sheet1!M12</f>
        <v>F0050-00009</v>
      </c>
      <c r="D18" s="19" t="str">
        <f>Sheet1!B12</f>
        <v>PSP AQUARIUS trubka voda DN12 1/2" - 50m</v>
      </c>
      <c r="E18" s="24" t="str">
        <f>Sheet1!I12</f>
        <v>10.1</v>
      </c>
      <c r="F18" s="9">
        <f>'[1]list pro ceník pro zákaz'!$N$18</f>
        <v>346</v>
      </c>
      <c r="G18" s="11">
        <f t="shared" si="0"/>
        <v>346</v>
      </c>
      <c r="H18" s="9">
        <f t="shared" si="1"/>
        <v>6.92</v>
      </c>
      <c r="I18" s="10">
        <f t="shared" si="2"/>
        <v>6.92</v>
      </c>
      <c r="J18" s="11">
        <f t="shared" si="3"/>
        <v>6.5739999999999998</v>
      </c>
      <c r="K18" s="31">
        <f t="shared" si="4"/>
        <v>8650</v>
      </c>
      <c r="L18" s="32">
        <f t="shared" si="5"/>
        <v>8650</v>
      </c>
      <c r="M18" s="36">
        <f t="shared" si="6"/>
        <v>173</v>
      </c>
      <c r="N18" s="10">
        <f t="shared" si="7"/>
        <v>173</v>
      </c>
      <c r="O18" s="11">
        <f t="shared" si="8"/>
        <v>164.35</v>
      </c>
      <c r="P18" s="9"/>
      <c r="Q18" s="9"/>
      <c r="R18" s="28">
        <f t="shared" si="9"/>
        <v>173</v>
      </c>
      <c r="S18" s="28">
        <f t="shared" si="10"/>
        <v>8650</v>
      </c>
      <c r="T18" s="2" t="str">
        <f t="shared" si="11"/>
        <v>PSP</v>
      </c>
      <c r="U18" s="2" t="str">
        <f t="shared" si="12"/>
        <v>AQUARIUS</v>
      </c>
      <c r="V18" s="2" t="str">
        <f t="shared" si="13"/>
        <v>trubka voda DN12 1/2" - 50m</v>
      </c>
      <c r="X18" s="2" t="str">
        <f t="shared" si="14"/>
        <v>050</v>
      </c>
    </row>
    <row r="19" spans="2:24" x14ac:dyDescent="0.25">
      <c r="B19" s="13" t="str">
        <f>Sheet1!A13</f>
        <v>1011015</v>
      </c>
      <c r="C19" s="12" t="str">
        <f>Sheet1!M13</f>
        <v>F0100-00010</v>
      </c>
      <c r="D19" s="20" t="str">
        <f>Sheet1!B13</f>
        <v>PSP AQUARIUS trubka voda DN12 1/2" - 100m</v>
      </c>
      <c r="E19" s="25" t="str">
        <f>Sheet1!I13</f>
        <v>10.1</v>
      </c>
      <c r="F19" s="14">
        <f>'[1]list pro ceník pro zákaz'!$N$19</f>
        <v>692</v>
      </c>
      <c r="G19" s="16">
        <f t="shared" si="0"/>
        <v>692</v>
      </c>
      <c r="H19" s="14">
        <f t="shared" si="1"/>
        <v>6.92</v>
      </c>
      <c r="I19" s="15">
        <f t="shared" si="2"/>
        <v>6.92</v>
      </c>
      <c r="J19" s="16">
        <f t="shared" si="3"/>
        <v>6.5739999999999998</v>
      </c>
      <c r="K19" s="31">
        <f t="shared" si="4"/>
        <v>17300</v>
      </c>
      <c r="L19" s="32">
        <f t="shared" si="5"/>
        <v>17300</v>
      </c>
      <c r="M19" s="36">
        <f t="shared" si="6"/>
        <v>173</v>
      </c>
      <c r="N19" s="10">
        <f t="shared" si="7"/>
        <v>173</v>
      </c>
      <c r="O19" s="11">
        <f t="shared" si="8"/>
        <v>164.35</v>
      </c>
      <c r="P19" s="9"/>
      <c r="Q19" s="9"/>
      <c r="R19" s="28">
        <f t="shared" si="9"/>
        <v>173</v>
      </c>
      <c r="S19" s="28">
        <f t="shared" si="10"/>
        <v>17300</v>
      </c>
      <c r="T19" s="2" t="str">
        <f t="shared" si="11"/>
        <v>PSP</v>
      </c>
      <c r="U19" s="2" t="str">
        <f t="shared" si="12"/>
        <v>AQUARIUS</v>
      </c>
      <c r="V19" s="2" t="str">
        <f t="shared" si="13"/>
        <v>trubka voda DN12 1/2" - 100m</v>
      </c>
      <c r="X19" s="2" t="str">
        <f t="shared" si="14"/>
        <v>100</v>
      </c>
    </row>
    <row r="20" spans="2:24" x14ac:dyDescent="0.25">
      <c r="B20" s="8" t="str">
        <f>Sheet1!A14</f>
        <v>1011021</v>
      </c>
      <c r="C20" s="2" t="str">
        <f>Sheet1!M14</f>
        <v>F0005-01492</v>
      </c>
      <c r="D20" s="19" t="str">
        <f>Sheet1!B14</f>
        <v>PSP AQUARIUS trubka voda DN12X 1/2" - 5m</v>
      </c>
      <c r="E20" s="24" t="str">
        <f>Sheet1!I14</f>
        <v>10.1</v>
      </c>
      <c r="F20" s="9">
        <f>[1]Sheet1!$N$23</f>
        <v>40</v>
      </c>
      <c r="G20" s="11">
        <f t="shared" si="0"/>
        <v>40</v>
      </c>
      <c r="H20" s="9">
        <f t="shared" si="1"/>
        <v>8</v>
      </c>
      <c r="I20" s="10">
        <f t="shared" si="2"/>
        <v>8</v>
      </c>
      <c r="J20" s="11">
        <f t="shared" si="3"/>
        <v>7.6</v>
      </c>
      <c r="K20" s="29">
        <f t="shared" si="4"/>
        <v>1000</v>
      </c>
      <c r="L20" s="30">
        <f t="shared" si="5"/>
        <v>1000</v>
      </c>
      <c r="M20" s="35">
        <f t="shared" si="6"/>
        <v>200</v>
      </c>
      <c r="N20" s="6">
        <f t="shared" si="7"/>
        <v>200</v>
      </c>
      <c r="O20" s="7">
        <f t="shared" si="8"/>
        <v>190</v>
      </c>
      <c r="P20" s="9"/>
      <c r="Q20" s="9"/>
      <c r="R20" s="28">
        <f t="shared" si="9"/>
        <v>200</v>
      </c>
      <c r="S20" s="28">
        <f t="shared" si="10"/>
        <v>1000</v>
      </c>
      <c r="T20" s="2" t="str">
        <f t="shared" si="11"/>
        <v>PSP</v>
      </c>
      <c r="U20" s="2" t="str">
        <f t="shared" si="12"/>
        <v>AQUARIUS</v>
      </c>
      <c r="V20" s="2" t="str">
        <f t="shared" si="13"/>
        <v>trubka voda DN12X 1/2" - 5m</v>
      </c>
      <c r="X20" s="2" t="str">
        <f t="shared" si="14"/>
        <v>005</v>
      </c>
    </row>
    <row r="21" spans="2:24" x14ac:dyDescent="0.25">
      <c r="B21" s="8" t="str">
        <f>Sheet1!A15</f>
        <v>1011022</v>
      </c>
      <c r="C21" s="2" t="str">
        <f>Sheet1!M15</f>
        <v>F0010-01335</v>
      </c>
      <c r="D21" s="19" t="str">
        <f>Sheet1!B15</f>
        <v>PSP AQUARIUS trubka voda DN12X 1/2" - 10m</v>
      </c>
      <c r="E21" s="24" t="str">
        <f>Sheet1!I15</f>
        <v>10.1</v>
      </c>
      <c r="F21" s="9">
        <f>'[1]list pro ceník pro zákaz'!$N$21</f>
        <v>80</v>
      </c>
      <c r="G21" s="11">
        <f t="shared" si="0"/>
        <v>80</v>
      </c>
      <c r="H21" s="9">
        <f t="shared" si="1"/>
        <v>8</v>
      </c>
      <c r="I21" s="10">
        <f t="shared" si="2"/>
        <v>8</v>
      </c>
      <c r="J21" s="11">
        <f t="shared" si="3"/>
        <v>7.6</v>
      </c>
      <c r="K21" s="31">
        <f t="shared" si="4"/>
        <v>2000</v>
      </c>
      <c r="L21" s="32">
        <f t="shared" si="5"/>
        <v>2000</v>
      </c>
      <c r="M21" s="36">
        <f t="shared" si="6"/>
        <v>200</v>
      </c>
      <c r="N21" s="10">
        <f t="shared" si="7"/>
        <v>200</v>
      </c>
      <c r="O21" s="11">
        <f t="shared" si="8"/>
        <v>190</v>
      </c>
      <c r="P21" s="9"/>
      <c r="Q21" s="9"/>
      <c r="R21" s="28">
        <f t="shared" si="9"/>
        <v>200</v>
      </c>
      <c r="S21" s="28">
        <f t="shared" si="10"/>
        <v>2000</v>
      </c>
      <c r="T21" s="2" t="str">
        <f t="shared" si="11"/>
        <v>PSP</v>
      </c>
      <c r="U21" s="2" t="str">
        <f t="shared" si="12"/>
        <v>AQUARIUS</v>
      </c>
      <c r="V21" s="2" t="str">
        <f t="shared" si="13"/>
        <v>trubka voda DN12X 1/2" - 10m</v>
      </c>
      <c r="X21" s="2" t="str">
        <f t="shared" si="14"/>
        <v>010</v>
      </c>
    </row>
    <row r="22" spans="2:24" x14ac:dyDescent="0.25">
      <c r="B22" s="8" t="str">
        <f>Sheet1!A16</f>
        <v>1011023</v>
      </c>
      <c r="C22" s="2" t="str">
        <f>Sheet1!M16</f>
        <v>F0025-01493</v>
      </c>
      <c r="D22" s="19" t="str">
        <f>Sheet1!B16</f>
        <v>PSP AQUARIUS trubka voda DN12X 1/2" - 25m</v>
      </c>
      <c r="E22" s="24" t="str">
        <f>Sheet1!I16</f>
        <v>10.1</v>
      </c>
      <c r="F22" s="9">
        <v>190</v>
      </c>
      <c r="G22" s="11">
        <f t="shared" si="0"/>
        <v>190</v>
      </c>
      <c r="H22" s="9">
        <f t="shared" si="1"/>
        <v>7.6</v>
      </c>
      <c r="I22" s="10">
        <f t="shared" si="2"/>
        <v>7.6</v>
      </c>
      <c r="J22" s="11">
        <f t="shared" si="3"/>
        <v>7.22</v>
      </c>
      <c r="K22" s="31">
        <f t="shared" si="4"/>
        <v>4750</v>
      </c>
      <c r="L22" s="32">
        <f t="shared" si="5"/>
        <v>4750</v>
      </c>
      <c r="M22" s="36">
        <f t="shared" si="6"/>
        <v>190</v>
      </c>
      <c r="N22" s="10">
        <f t="shared" si="7"/>
        <v>190</v>
      </c>
      <c r="O22" s="11">
        <f t="shared" si="8"/>
        <v>180.5</v>
      </c>
      <c r="P22" s="9"/>
      <c r="Q22" s="9"/>
      <c r="R22" s="28">
        <f t="shared" si="9"/>
        <v>190</v>
      </c>
      <c r="S22" s="28">
        <f t="shared" si="10"/>
        <v>4750</v>
      </c>
      <c r="T22" s="2" t="str">
        <f t="shared" si="11"/>
        <v>PSP</v>
      </c>
      <c r="U22" s="2" t="str">
        <f t="shared" si="12"/>
        <v>AQUARIUS</v>
      </c>
      <c r="V22" s="2" t="str">
        <f t="shared" si="13"/>
        <v>trubka voda DN12X 1/2" - 25m</v>
      </c>
      <c r="X22" s="2" t="str">
        <f t="shared" si="14"/>
        <v>025</v>
      </c>
    </row>
    <row r="23" spans="2:24" x14ac:dyDescent="0.25">
      <c r="B23" s="8" t="str">
        <f>Sheet1!A17</f>
        <v>1011024</v>
      </c>
      <c r="C23" s="2" t="str">
        <f>Sheet1!M17</f>
        <v>F0050-01336</v>
      </c>
      <c r="D23" s="19" t="str">
        <f>Sheet1!B17</f>
        <v>PSP AQUARIUS trubka voda DN12X 1/2" - 50m</v>
      </c>
      <c r="E23" s="24" t="str">
        <f>Sheet1!I17</f>
        <v>10.1</v>
      </c>
      <c r="F23" s="9">
        <v>380</v>
      </c>
      <c r="G23" s="11">
        <f t="shared" si="0"/>
        <v>380</v>
      </c>
      <c r="H23" s="9">
        <f t="shared" si="1"/>
        <v>7.6</v>
      </c>
      <c r="I23" s="10">
        <f t="shared" si="2"/>
        <v>7.6</v>
      </c>
      <c r="J23" s="11">
        <f t="shared" si="3"/>
        <v>7.22</v>
      </c>
      <c r="K23" s="31">
        <f t="shared" si="4"/>
        <v>9500</v>
      </c>
      <c r="L23" s="32">
        <f t="shared" si="5"/>
        <v>9500</v>
      </c>
      <c r="M23" s="36">
        <f t="shared" si="6"/>
        <v>190</v>
      </c>
      <c r="N23" s="10">
        <f t="shared" si="7"/>
        <v>190</v>
      </c>
      <c r="O23" s="11">
        <f t="shared" si="8"/>
        <v>180.5</v>
      </c>
      <c r="P23" s="9"/>
      <c r="Q23" s="9"/>
      <c r="R23" s="28">
        <f t="shared" si="9"/>
        <v>190</v>
      </c>
      <c r="S23" s="28">
        <f t="shared" si="10"/>
        <v>9500</v>
      </c>
      <c r="T23" s="2" t="str">
        <f t="shared" si="11"/>
        <v>PSP</v>
      </c>
      <c r="U23" s="2" t="str">
        <f t="shared" si="12"/>
        <v>AQUARIUS</v>
      </c>
      <c r="V23" s="2" t="str">
        <f t="shared" si="13"/>
        <v>trubka voda DN12X 1/2" - 50m</v>
      </c>
      <c r="X23" s="2" t="str">
        <f t="shared" si="14"/>
        <v>050</v>
      </c>
    </row>
    <row r="24" spans="2:24" x14ac:dyDescent="0.25">
      <c r="B24" s="13" t="str">
        <f>Sheet1!A18</f>
        <v>1011025</v>
      </c>
      <c r="C24" s="12" t="str">
        <f>Sheet1!M18</f>
        <v>F0100-01337</v>
      </c>
      <c r="D24" s="20" t="str">
        <f>Sheet1!B18</f>
        <v>PSP AQUARIUS trubka voda DN12X 1/2" - 100m</v>
      </c>
      <c r="E24" s="25" t="str">
        <f>Sheet1!I18</f>
        <v>10.1</v>
      </c>
      <c r="F24" s="14">
        <v>760</v>
      </c>
      <c r="G24" s="16">
        <f t="shared" si="0"/>
        <v>760</v>
      </c>
      <c r="H24" s="14">
        <f t="shared" si="1"/>
        <v>7.6</v>
      </c>
      <c r="I24" s="15">
        <f t="shared" si="2"/>
        <v>7.6</v>
      </c>
      <c r="J24" s="16">
        <f t="shared" si="3"/>
        <v>7.22</v>
      </c>
      <c r="K24" s="33">
        <f t="shared" si="4"/>
        <v>19000</v>
      </c>
      <c r="L24" s="34">
        <f t="shared" si="5"/>
        <v>19000</v>
      </c>
      <c r="M24" s="37">
        <f t="shared" si="6"/>
        <v>190</v>
      </c>
      <c r="N24" s="15">
        <f t="shared" si="7"/>
        <v>190</v>
      </c>
      <c r="O24" s="16">
        <f t="shared" si="8"/>
        <v>180.5</v>
      </c>
      <c r="P24" s="9"/>
      <c r="Q24" s="9"/>
      <c r="R24" s="28">
        <f t="shared" si="9"/>
        <v>190</v>
      </c>
      <c r="S24" s="28">
        <f t="shared" si="10"/>
        <v>19000</v>
      </c>
      <c r="T24" s="2" t="str">
        <f t="shared" si="11"/>
        <v>PSP</v>
      </c>
      <c r="U24" s="2" t="str">
        <f t="shared" si="12"/>
        <v>AQUARIUS</v>
      </c>
      <c r="V24" s="2" t="str">
        <f t="shared" si="13"/>
        <v>trubka voda DN12X 1/2" - 100m</v>
      </c>
      <c r="X24" s="2" t="str">
        <f t="shared" si="14"/>
        <v>100</v>
      </c>
    </row>
    <row r="25" spans="2:24" x14ac:dyDescent="0.25">
      <c r="B25" s="8" t="str">
        <f>Sheet1!A19</f>
        <v>1011031</v>
      </c>
      <c r="C25" s="2" t="str">
        <f>Sheet1!M19</f>
        <v>F0005-00011</v>
      </c>
      <c r="D25" s="19" t="str">
        <f>Sheet1!B19</f>
        <v>PSP AQUARIUS trubka voda DN15 3/4" - 5m</v>
      </c>
      <c r="E25" s="24" t="str">
        <f>Sheet1!I19</f>
        <v>10.1</v>
      </c>
      <c r="F25" s="9">
        <v>45.8</v>
      </c>
      <c r="G25" s="11">
        <f t="shared" si="0"/>
        <v>45.8</v>
      </c>
      <c r="H25" s="9">
        <f t="shared" si="1"/>
        <v>9.16</v>
      </c>
      <c r="I25" s="10">
        <f t="shared" si="2"/>
        <v>9.16</v>
      </c>
      <c r="J25" s="11">
        <f t="shared" si="3"/>
        <v>8.702</v>
      </c>
      <c r="K25" s="31">
        <f t="shared" si="4"/>
        <v>1145</v>
      </c>
      <c r="L25" s="32">
        <f t="shared" si="5"/>
        <v>1145</v>
      </c>
      <c r="M25" s="36">
        <f t="shared" si="6"/>
        <v>229</v>
      </c>
      <c r="N25" s="10">
        <f t="shared" si="7"/>
        <v>229</v>
      </c>
      <c r="O25" s="11">
        <f t="shared" si="8"/>
        <v>217.55</v>
      </c>
      <c r="P25" s="9"/>
      <c r="Q25" s="9"/>
      <c r="R25" s="28">
        <f t="shared" si="9"/>
        <v>229</v>
      </c>
      <c r="S25" s="28">
        <f t="shared" si="10"/>
        <v>1145</v>
      </c>
      <c r="T25" s="2" t="str">
        <f t="shared" si="11"/>
        <v>PSP</v>
      </c>
      <c r="U25" s="2" t="str">
        <f t="shared" si="12"/>
        <v>AQUARIUS</v>
      </c>
      <c r="V25" s="2" t="str">
        <f t="shared" si="13"/>
        <v>trubka voda DN15 3/4" - 5m</v>
      </c>
      <c r="X25" s="2" t="str">
        <f t="shared" si="14"/>
        <v>005</v>
      </c>
    </row>
    <row r="26" spans="2:24" x14ac:dyDescent="0.25">
      <c r="B26" s="8" t="str">
        <f>Sheet1!A20</f>
        <v>1011032</v>
      </c>
      <c r="C26" s="2" t="str">
        <f>Sheet1!M20</f>
        <v>F0010-00012</v>
      </c>
      <c r="D26" s="19" t="str">
        <f>Sheet1!B20</f>
        <v>PSP AQUARIUS trubka voda DN15 3/4" - 10m</v>
      </c>
      <c r="E26" s="24" t="str">
        <f>Sheet1!I20</f>
        <v>10.1</v>
      </c>
      <c r="F26" s="9">
        <v>91.6</v>
      </c>
      <c r="G26" s="11">
        <f t="shared" si="0"/>
        <v>91.6</v>
      </c>
      <c r="H26" s="9">
        <f t="shared" si="1"/>
        <v>9.16</v>
      </c>
      <c r="I26" s="10">
        <f t="shared" si="2"/>
        <v>9.16</v>
      </c>
      <c r="J26" s="11">
        <f t="shared" si="3"/>
        <v>8.702</v>
      </c>
      <c r="K26" s="31">
        <f t="shared" si="4"/>
        <v>2290</v>
      </c>
      <c r="L26" s="32">
        <f t="shared" si="5"/>
        <v>2290</v>
      </c>
      <c r="M26" s="36">
        <f t="shared" si="6"/>
        <v>229</v>
      </c>
      <c r="N26" s="10">
        <f t="shared" si="7"/>
        <v>229</v>
      </c>
      <c r="O26" s="11">
        <f t="shared" si="8"/>
        <v>217.55</v>
      </c>
      <c r="P26" s="9"/>
      <c r="Q26" s="9"/>
      <c r="R26" s="28">
        <f t="shared" si="9"/>
        <v>229</v>
      </c>
      <c r="S26" s="28">
        <f t="shared" si="10"/>
        <v>2290</v>
      </c>
      <c r="T26" s="2" t="str">
        <f t="shared" si="11"/>
        <v>PSP</v>
      </c>
      <c r="U26" s="2" t="str">
        <f t="shared" si="12"/>
        <v>AQUARIUS</v>
      </c>
      <c r="V26" s="2" t="str">
        <f t="shared" si="13"/>
        <v>trubka voda DN15 3/4" - 10m</v>
      </c>
      <c r="X26" s="2" t="str">
        <f t="shared" si="14"/>
        <v>010</v>
      </c>
    </row>
    <row r="27" spans="2:24" x14ac:dyDescent="0.25">
      <c r="B27" s="8" t="str">
        <f>Sheet1!A21</f>
        <v>1011033</v>
      </c>
      <c r="C27" s="2" t="str">
        <f>Sheet1!M21</f>
        <v>F0025-00013</v>
      </c>
      <c r="D27" s="19" t="str">
        <f>Sheet1!B21</f>
        <v>PSP AQUARIUS trubka voda DN15 3/4" - 25m</v>
      </c>
      <c r="E27" s="24" t="str">
        <f>Sheet1!I21</f>
        <v>10.1</v>
      </c>
      <c r="F27" s="9">
        <v>220</v>
      </c>
      <c r="G27" s="11">
        <f t="shared" si="0"/>
        <v>220</v>
      </c>
      <c r="H27" s="9">
        <f t="shared" si="1"/>
        <v>8.8000000000000007</v>
      </c>
      <c r="I27" s="10">
        <f t="shared" si="2"/>
        <v>8.8000000000000007</v>
      </c>
      <c r="J27" s="11">
        <f t="shared" si="3"/>
        <v>8.3600000000000012</v>
      </c>
      <c r="K27" s="31">
        <f t="shared" si="4"/>
        <v>5500</v>
      </c>
      <c r="L27" s="32">
        <f t="shared" si="5"/>
        <v>5500</v>
      </c>
      <c r="M27" s="36">
        <f t="shared" si="6"/>
        <v>220</v>
      </c>
      <c r="N27" s="10">
        <f t="shared" si="7"/>
        <v>220</v>
      </c>
      <c r="O27" s="11">
        <f t="shared" si="8"/>
        <v>209</v>
      </c>
      <c r="P27" s="9"/>
      <c r="Q27" s="9"/>
      <c r="R27" s="28">
        <f t="shared" si="9"/>
        <v>220</v>
      </c>
      <c r="S27" s="28">
        <f t="shared" si="10"/>
        <v>5500</v>
      </c>
      <c r="T27" s="2" t="str">
        <f t="shared" si="11"/>
        <v>PSP</v>
      </c>
      <c r="U27" s="2" t="str">
        <f t="shared" si="12"/>
        <v>AQUARIUS</v>
      </c>
      <c r="V27" s="2" t="str">
        <f t="shared" si="13"/>
        <v>trubka voda DN15 3/4" - 25m</v>
      </c>
      <c r="X27" s="2" t="str">
        <f t="shared" si="14"/>
        <v>025</v>
      </c>
    </row>
    <row r="28" spans="2:24" x14ac:dyDescent="0.25">
      <c r="B28" s="8" t="str">
        <f>Sheet1!A22</f>
        <v>1011034</v>
      </c>
      <c r="C28" s="2" t="str">
        <f>Sheet1!M22</f>
        <v>F0050-00014</v>
      </c>
      <c r="D28" s="19" t="str">
        <f>Sheet1!B22</f>
        <v>PSP AQUARIUS trubka voda DN15 3/4" - 50m</v>
      </c>
      <c r="E28" s="24" t="str">
        <f>Sheet1!I22</f>
        <v>10.1</v>
      </c>
      <c r="F28" s="9">
        <v>440</v>
      </c>
      <c r="G28" s="11">
        <f t="shared" si="0"/>
        <v>440</v>
      </c>
      <c r="H28" s="9">
        <f t="shared" si="1"/>
        <v>8.8000000000000007</v>
      </c>
      <c r="I28" s="10">
        <f t="shared" si="2"/>
        <v>8.8000000000000007</v>
      </c>
      <c r="J28" s="11">
        <f t="shared" si="3"/>
        <v>8.3600000000000012</v>
      </c>
      <c r="K28" s="31">
        <f t="shared" si="4"/>
        <v>11000</v>
      </c>
      <c r="L28" s="32">
        <f t="shared" si="5"/>
        <v>11000</v>
      </c>
      <c r="M28" s="36">
        <f t="shared" si="6"/>
        <v>220</v>
      </c>
      <c r="N28" s="10">
        <f t="shared" si="7"/>
        <v>220</v>
      </c>
      <c r="O28" s="11">
        <f t="shared" si="8"/>
        <v>209</v>
      </c>
      <c r="P28" s="9"/>
      <c r="Q28" s="9"/>
      <c r="R28" s="28">
        <f t="shared" si="9"/>
        <v>220</v>
      </c>
      <c r="S28" s="28">
        <f t="shared" si="10"/>
        <v>11000</v>
      </c>
      <c r="T28" s="2" t="str">
        <f t="shared" si="11"/>
        <v>PSP</v>
      </c>
      <c r="U28" s="2" t="str">
        <f t="shared" si="12"/>
        <v>AQUARIUS</v>
      </c>
      <c r="V28" s="2" t="str">
        <f t="shared" si="13"/>
        <v>trubka voda DN15 3/4" - 50m</v>
      </c>
      <c r="X28" s="2" t="str">
        <f t="shared" si="14"/>
        <v>050</v>
      </c>
    </row>
    <row r="29" spans="2:24" x14ac:dyDescent="0.25">
      <c r="B29" s="13" t="str">
        <f>Sheet1!A23</f>
        <v>1011035</v>
      </c>
      <c r="C29" s="12" t="str">
        <f>Sheet1!M23</f>
        <v>F0100-00015</v>
      </c>
      <c r="D29" s="20" t="str">
        <f>Sheet1!B23</f>
        <v>PSP AQUARIUS trubka voda DN15 3/4" - 100m</v>
      </c>
      <c r="E29" s="25" t="str">
        <f>Sheet1!I23</f>
        <v>10.1</v>
      </c>
      <c r="F29" s="14">
        <v>880</v>
      </c>
      <c r="G29" s="16">
        <f t="shared" si="0"/>
        <v>880</v>
      </c>
      <c r="H29" s="14">
        <f t="shared" si="1"/>
        <v>8.8000000000000007</v>
      </c>
      <c r="I29" s="15">
        <f t="shared" si="2"/>
        <v>8.8000000000000007</v>
      </c>
      <c r="J29" s="16">
        <f t="shared" si="3"/>
        <v>8.3600000000000012</v>
      </c>
      <c r="K29" s="31">
        <f t="shared" si="4"/>
        <v>22000</v>
      </c>
      <c r="L29" s="32">
        <f t="shared" si="5"/>
        <v>22000</v>
      </c>
      <c r="M29" s="36">
        <f t="shared" si="6"/>
        <v>220</v>
      </c>
      <c r="N29" s="10">
        <f t="shared" si="7"/>
        <v>220</v>
      </c>
      <c r="O29" s="11">
        <f t="shared" si="8"/>
        <v>209</v>
      </c>
      <c r="P29" s="9"/>
      <c r="Q29" s="9"/>
      <c r="R29" s="28">
        <f t="shared" si="9"/>
        <v>220</v>
      </c>
      <c r="S29" s="28">
        <f t="shared" si="10"/>
        <v>22000</v>
      </c>
      <c r="T29" s="2" t="str">
        <f t="shared" si="11"/>
        <v>PSP</v>
      </c>
      <c r="U29" s="2" t="str">
        <f t="shared" si="12"/>
        <v>AQUARIUS</v>
      </c>
      <c r="V29" s="2" t="str">
        <f t="shared" si="13"/>
        <v>trubka voda DN15 3/4" - 100m</v>
      </c>
      <c r="X29" s="2" t="str">
        <f t="shared" si="14"/>
        <v>100</v>
      </c>
    </row>
    <row r="30" spans="2:24" x14ac:dyDescent="0.25">
      <c r="B30" s="8" t="str">
        <f>Sheet1!A24</f>
        <v>1011041</v>
      </c>
      <c r="C30" s="2" t="str">
        <f>Sheet1!M24</f>
        <v>F0005-00016</v>
      </c>
      <c r="D30" s="19" t="str">
        <f>Sheet1!B24</f>
        <v>PSP AQUARIUS trubka voda DN20 1" - 5m</v>
      </c>
      <c r="E30" s="24" t="str">
        <f>Sheet1!I24</f>
        <v>10.1</v>
      </c>
      <c r="F30" s="9">
        <v>64.2</v>
      </c>
      <c r="G30" s="11">
        <f t="shared" si="0"/>
        <v>64.2</v>
      </c>
      <c r="H30" s="9">
        <f t="shared" si="1"/>
        <v>12.84</v>
      </c>
      <c r="I30" s="10">
        <f t="shared" si="2"/>
        <v>12.84</v>
      </c>
      <c r="J30" s="11">
        <f t="shared" si="3"/>
        <v>12.198</v>
      </c>
      <c r="K30" s="29">
        <f t="shared" si="4"/>
        <v>1605</v>
      </c>
      <c r="L30" s="30">
        <f t="shared" si="5"/>
        <v>1605</v>
      </c>
      <c r="M30" s="35">
        <f t="shared" si="6"/>
        <v>321</v>
      </c>
      <c r="N30" s="6">
        <f t="shared" si="7"/>
        <v>321</v>
      </c>
      <c r="O30" s="7">
        <f t="shared" si="8"/>
        <v>304.95</v>
      </c>
      <c r="P30" s="9"/>
      <c r="Q30" s="9"/>
      <c r="R30" s="28">
        <f t="shared" si="9"/>
        <v>321</v>
      </c>
      <c r="S30" s="28">
        <f t="shared" si="10"/>
        <v>1605</v>
      </c>
      <c r="T30" s="2" t="str">
        <f t="shared" si="11"/>
        <v>PSP</v>
      </c>
      <c r="U30" s="2" t="str">
        <f t="shared" si="12"/>
        <v>AQUARIUS</v>
      </c>
      <c r="V30" s="2" t="str">
        <f t="shared" si="13"/>
        <v>trubka voda DN20 1" - 5m</v>
      </c>
      <c r="X30" s="2" t="str">
        <f t="shared" si="14"/>
        <v>005</v>
      </c>
    </row>
    <row r="31" spans="2:24" x14ac:dyDescent="0.25">
      <c r="B31" s="8" t="str">
        <f>Sheet1!A25</f>
        <v>1011042</v>
      </c>
      <c r="C31" s="2" t="str">
        <f>Sheet1!M25</f>
        <v>F0010-00017</v>
      </c>
      <c r="D31" s="19" t="str">
        <f>Sheet1!B25</f>
        <v>PSP AQUARIUS trubka voda DN20 1" - 10m</v>
      </c>
      <c r="E31" s="24" t="str">
        <f>Sheet1!I25</f>
        <v>10.1</v>
      </c>
      <c r="F31" s="9">
        <v>128.4</v>
      </c>
      <c r="G31" s="11">
        <f t="shared" si="0"/>
        <v>128.4</v>
      </c>
      <c r="H31" s="9">
        <f t="shared" si="1"/>
        <v>12.84</v>
      </c>
      <c r="I31" s="10">
        <f t="shared" si="2"/>
        <v>12.84</v>
      </c>
      <c r="J31" s="11">
        <f t="shared" si="3"/>
        <v>12.198</v>
      </c>
      <c r="K31" s="31">
        <f t="shared" si="4"/>
        <v>3210</v>
      </c>
      <c r="L31" s="32">
        <f t="shared" si="5"/>
        <v>3210</v>
      </c>
      <c r="M31" s="36">
        <f t="shared" si="6"/>
        <v>321</v>
      </c>
      <c r="N31" s="10">
        <f t="shared" si="7"/>
        <v>321</v>
      </c>
      <c r="O31" s="11">
        <f t="shared" si="8"/>
        <v>304.95</v>
      </c>
      <c r="P31" s="9"/>
      <c r="Q31" s="9"/>
      <c r="R31" s="28">
        <f t="shared" si="9"/>
        <v>321</v>
      </c>
      <c r="S31" s="28">
        <f t="shared" si="10"/>
        <v>3210</v>
      </c>
      <c r="T31" s="2" t="str">
        <f t="shared" si="11"/>
        <v>PSP</v>
      </c>
      <c r="U31" s="2" t="str">
        <f t="shared" si="12"/>
        <v>AQUARIUS</v>
      </c>
      <c r="V31" s="2" t="str">
        <f t="shared" si="13"/>
        <v>trubka voda DN20 1" - 10m</v>
      </c>
      <c r="X31" s="2" t="str">
        <f t="shared" si="14"/>
        <v>010</v>
      </c>
    </row>
    <row r="32" spans="2:24" x14ac:dyDescent="0.25">
      <c r="B32" s="8" t="str">
        <f>Sheet1!A26</f>
        <v>1011043</v>
      </c>
      <c r="C32" s="2" t="str">
        <f>Sheet1!M26</f>
        <v>F0025-00018</v>
      </c>
      <c r="D32" s="19" t="str">
        <f>Sheet1!B26</f>
        <v>PSP AQUARIUS trubka voda DN20 1" - 25m</v>
      </c>
      <c r="E32" s="24" t="str">
        <f>Sheet1!I26</f>
        <v>10.1</v>
      </c>
      <c r="F32" s="9">
        <v>305</v>
      </c>
      <c r="G32" s="11">
        <f t="shared" si="0"/>
        <v>305</v>
      </c>
      <c r="H32" s="9">
        <f t="shared" si="1"/>
        <v>12.2</v>
      </c>
      <c r="I32" s="10">
        <f t="shared" si="2"/>
        <v>12.2</v>
      </c>
      <c r="J32" s="11">
        <f t="shared" si="3"/>
        <v>11.59</v>
      </c>
      <c r="K32" s="31">
        <f t="shared" si="4"/>
        <v>7625</v>
      </c>
      <c r="L32" s="32">
        <f t="shared" si="5"/>
        <v>7625</v>
      </c>
      <c r="M32" s="36">
        <f t="shared" si="6"/>
        <v>305</v>
      </c>
      <c r="N32" s="10">
        <f t="shared" si="7"/>
        <v>305</v>
      </c>
      <c r="O32" s="11">
        <f t="shared" si="8"/>
        <v>289.75</v>
      </c>
      <c r="P32" s="9"/>
      <c r="Q32" s="9"/>
      <c r="R32" s="28">
        <f t="shared" si="9"/>
        <v>305</v>
      </c>
      <c r="S32" s="28">
        <f t="shared" si="10"/>
        <v>7625</v>
      </c>
      <c r="T32" s="2" t="str">
        <f t="shared" si="11"/>
        <v>PSP</v>
      </c>
      <c r="U32" s="2" t="str">
        <f t="shared" si="12"/>
        <v>AQUARIUS</v>
      </c>
      <c r="V32" s="2" t="str">
        <f t="shared" si="13"/>
        <v>trubka voda DN20 1" - 25m</v>
      </c>
      <c r="X32" s="2" t="str">
        <f t="shared" si="14"/>
        <v>025</v>
      </c>
    </row>
    <row r="33" spans="2:24" x14ac:dyDescent="0.25">
      <c r="B33" s="8" t="str">
        <f>Sheet1!A27</f>
        <v>1011044</v>
      </c>
      <c r="C33" s="2" t="str">
        <f>Sheet1!M27</f>
        <v>F0050-00019</v>
      </c>
      <c r="D33" s="19" t="str">
        <f>Sheet1!B27</f>
        <v>PSP AQUARIUS trubka voda DN20 1" - 50m</v>
      </c>
      <c r="E33" s="24" t="str">
        <f>Sheet1!I27</f>
        <v>10.1</v>
      </c>
      <c r="F33" s="9">
        <v>610</v>
      </c>
      <c r="G33" s="11">
        <f t="shared" si="0"/>
        <v>610</v>
      </c>
      <c r="H33" s="9">
        <f t="shared" si="1"/>
        <v>12.2</v>
      </c>
      <c r="I33" s="10">
        <f t="shared" si="2"/>
        <v>12.2</v>
      </c>
      <c r="J33" s="11">
        <f t="shared" si="3"/>
        <v>11.59</v>
      </c>
      <c r="K33" s="31">
        <f t="shared" si="4"/>
        <v>15250</v>
      </c>
      <c r="L33" s="32">
        <f t="shared" si="5"/>
        <v>15250</v>
      </c>
      <c r="M33" s="36">
        <f t="shared" si="6"/>
        <v>305</v>
      </c>
      <c r="N33" s="10">
        <f t="shared" si="7"/>
        <v>305</v>
      </c>
      <c r="O33" s="11">
        <f t="shared" si="8"/>
        <v>289.75</v>
      </c>
      <c r="P33" s="9"/>
      <c r="Q33" s="9"/>
      <c r="R33" s="28">
        <f t="shared" si="9"/>
        <v>305</v>
      </c>
      <c r="S33" s="28">
        <f t="shared" si="10"/>
        <v>15250</v>
      </c>
      <c r="T33" s="2" t="str">
        <f t="shared" si="11"/>
        <v>PSP</v>
      </c>
      <c r="U33" s="2" t="str">
        <f t="shared" si="12"/>
        <v>AQUARIUS</v>
      </c>
      <c r="V33" s="2" t="str">
        <f t="shared" si="13"/>
        <v>trubka voda DN20 1" - 50m</v>
      </c>
      <c r="X33" s="2" t="str">
        <f t="shared" si="14"/>
        <v>050</v>
      </c>
    </row>
    <row r="34" spans="2:24" x14ac:dyDescent="0.25">
      <c r="B34" s="13" t="str">
        <f>Sheet1!A28</f>
        <v>1011045</v>
      </c>
      <c r="C34" s="12" t="str">
        <f>Sheet1!M28</f>
        <v>F0100-00020</v>
      </c>
      <c r="D34" s="20" t="str">
        <f>Sheet1!B28</f>
        <v>PSP AQUARIUS trubka voda DN20 1" - 100m</v>
      </c>
      <c r="E34" s="25" t="str">
        <f>Sheet1!I28</f>
        <v>10.1</v>
      </c>
      <c r="F34" s="14">
        <v>1220</v>
      </c>
      <c r="G34" s="16">
        <f t="shared" si="0"/>
        <v>1220</v>
      </c>
      <c r="H34" s="14">
        <f t="shared" si="1"/>
        <v>12.2</v>
      </c>
      <c r="I34" s="15">
        <f t="shared" si="2"/>
        <v>12.2</v>
      </c>
      <c r="J34" s="16">
        <f t="shared" si="3"/>
        <v>11.59</v>
      </c>
      <c r="K34" s="33">
        <f t="shared" si="4"/>
        <v>30500</v>
      </c>
      <c r="L34" s="34">
        <f t="shared" si="5"/>
        <v>30500</v>
      </c>
      <c r="M34" s="37">
        <f t="shared" si="6"/>
        <v>305</v>
      </c>
      <c r="N34" s="15">
        <f t="shared" si="7"/>
        <v>305</v>
      </c>
      <c r="O34" s="16">
        <f t="shared" si="8"/>
        <v>289.75</v>
      </c>
      <c r="P34" s="9"/>
      <c r="Q34" s="9"/>
      <c r="R34" s="28">
        <f t="shared" si="9"/>
        <v>305</v>
      </c>
      <c r="S34" s="28">
        <f t="shared" si="10"/>
        <v>30500</v>
      </c>
      <c r="T34" s="2" t="str">
        <f t="shared" si="11"/>
        <v>PSP</v>
      </c>
      <c r="U34" s="2" t="str">
        <f t="shared" si="12"/>
        <v>AQUARIUS</v>
      </c>
      <c r="V34" s="2" t="str">
        <f t="shared" si="13"/>
        <v>trubka voda DN20 1" - 100m</v>
      </c>
      <c r="X34" s="2" t="str">
        <f t="shared" si="14"/>
        <v>100</v>
      </c>
    </row>
    <row r="35" spans="2:24" x14ac:dyDescent="0.25">
      <c r="B35" s="8" t="str">
        <f>Sheet1!A29</f>
        <v>1011051</v>
      </c>
      <c r="C35" s="2" t="str">
        <f>Sheet1!M29</f>
        <v>F0005-01315</v>
      </c>
      <c r="D35" s="19" t="str">
        <f>Sheet1!B29</f>
        <v>PSP AQUARIUS trubka voda DN25 5/4" - 5m</v>
      </c>
      <c r="E35" s="24" t="str">
        <f>Sheet1!I29</f>
        <v>10.1</v>
      </c>
      <c r="F35" s="9">
        <v>92</v>
      </c>
      <c r="G35" s="11">
        <f t="shared" si="0"/>
        <v>92</v>
      </c>
      <c r="H35" s="9">
        <f t="shared" si="1"/>
        <v>18.399999999999999</v>
      </c>
      <c r="I35" s="10">
        <f t="shared" si="2"/>
        <v>18.399999999999999</v>
      </c>
      <c r="J35" s="11">
        <f t="shared" si="3"/>
        <v>17.479999999999997</v>
      </c>
      <c r="K35" s="31">
        <f t="shared" si="4"/>
        <v>2300</v>
      </c>
      <c r="L35" s="32">
        <f t="shared" si="5"/>
        <v>2300</v>
      </c>
      <c r="M35" s="36">
        <f t="shared" si="6"/>
        <v>460</v>
      </c>
      <c r="N35" s="10">
        <f t="shared" si="7"/>
        <v>460</v>
      </c>
      <c r="O35" s="11">
        <f t="shared" si="8"/>
        <v>437</v>
      </c>
      <c r="P35" s="9"/>
      <c r="Q35" s="9"/>
      <c r="R35" s="28">
        <f t="shared" si="9"/>
        <v>460</v>
      </c>
      <c r="S35" s="28">
        <f t="shared" si="10"/>
        <v>2300</v>
      </c>
      <c r="T35" s="2" t="str">
        <f t="shared" si="11"/>
        <v>PSP</v>
      </c>
      <c r="U35" s="2" t="str">
        <f t="shared" si="12"/>
        <v>AQUARIUS</v>
      </c>
      <c r="V35" s="2" t="str">
        <f t="shared" si="13"/>
        <v>trubka voda DN25 5/4" - 5m</v>
      </c>
      <c r="X35" s="2" t="str">
        <f t="shared" si="14"/>
        <v>005</v>
      </c>
    </row>
    <row r="36" spans="2:24" x14ac:dyDescent="0.25">
      <c r="B36" s="8" t="str">
        <f>Sheet1!A30</f>
        <v>1011052</v>
      </c>
      <c r="C36" s="2" t="str">
        <f>Sheet1!M30</f>
        <v>F0010-01316</v>
      </c>
      <c r="D36" s="19" t="str">
        <f>Sheet1!B30</f>
        <v>PSP AQUARIUS trubka voda DN25 5/4" - 10m</v>
      </c>
      <c r="E36" s="24" t="str">
        <f>Sheet1!I30</f>
        <v>10.1</v>
      </c>
      <c r="F36" s="9">
        <v>184</v>
      </c>
      <c r="G36" s="11">
        <f t="shared" si="0"/>
        <v>184</v>
      </c>
      <c r="H36" s="9">
        <f t="shared" si="1"/>
        <v>18.399999999999999</v>
      </c>
      <c r="I36" s="10">
        <f t="shared" si="2"/>
        <v>18.399999999999999</v>
      </c>
      <c r="J36" s="11">
        <f t="shared" si="3"/>
        <v>17.479999999999997</v>
      </c>
      <c r="K36" s="31">
        <f t="shared" si="4"/>
        <v>4600</v>
      </c>
      <c r="L36" s="32">
        <f t="shared" si="5"/>
        <v>4600</v>
      </c>
      <c r="M36" s="36">
        <f t="shared" si="6"/>
        <v>460</v>
      </c>
      <c r="N36" s="10">
        <f t="shared" si="7"/>
        <v>460</v>
      </c>
      <c r="O36" s="11">
        <f t="shared" si="8"/>
        <v>437</v>
      </c>
      <c r="P36" s="9"/>
      <c r="Q36" s="9"/>
      <c r="R36" s="28">
        <f t="shared" si="9"/>
        <v>460</v>
      </c>
      <c r="S36" s="28">
        <f t="shared" si="10"/>
        <v>4600</v>
      </c>
      <c r="T36" s="2" t="str">
        <f t="shared" si="11"/>
        <v>PSP</v>
      </c>
      <c r="U36" s="2" t="str">
        <f t="shared" si="12"/>
        <v>AQUARIUS</v>
      </c>
      <c r="V36" s="2" t="str">
        <f t="shared" si="13"/>
        <v>trubka voda DN25 5/4" - 10m</v>
      </c>
      <c r="X36" s="2" t="str">
        <f t="shared" si="14"/>
        <v>010</v>
      </c>
    </row>
    <row r="37" spans="2:24" x14ac:dyDescent="0.25">
      <c r="B37" s="8" t="str">
        <f>Sheet1!A31</f>
        <v>1011053</v>
      </c>
      <c r="C37" s="2" t="str">
        <f>Sheet1!M31</f>
        <v>F0025-00021</v>
      </c>
      <c r="D37" s="19" t="str">
        <f>Sheet1!B31</f>
        <v>PSP AQUARIUS trubka voda DN25 5/4" - 25m</v>
      </c>
      <c r="E37" s="24" t="str">
        <f>Sheet1!I31</f>
        <v>10.1</v>
      </c>
      <c r="F37" s="9">
        <v>437</v>
      </c>
      <c r="G37" s="11">
        <f t="shared" si="0"/>
        <v>437</v>
      </c>
      <c r="H37" s="9">
        <f t="shared" si="1"/>
        <v>17.48</v>
      </c>
      <c r="I37" s="10">
        <f t="shared" si="2"/>
        <v>17.48</v>
      </c>
      <c r="J37" s="11">
        <f t="shared" si="3"/>
        <v>16.606000000000002</v>
      </c>
      <c r="K37" s="31">
        <f t="shared" si="4"/>
        <v>10925</v>
      </c>
      <c r="L37" s="32">
        <f t="shared" si="5"/>
        <v>10925</v>
      </c>
      <c r="M37" s="36">
        <f t="shared" si="6"/>
        <v>437</v>
      </c>
      <c r="N37" s="10">
        <f t="shared" si="7"/>
        <v>437</v>
      </c>
      <c r="O37" s="11">
        <f t="shared" si="8"/>
        <v>415.15</v>
      </c>
      <c r="P37" s="9"/>
      <c r="Q37" s="9"/>
      <c r="R37" s="28">
        <f t="shared" si="9"/>
        <v>437</v>
      </c>
      <c r="S37" s="28">
        <f t="shared" si="10"/>
        <v>10925</v>
      </c>
      <c r="T37" s="2" t="str">
        <f t="shared" si="11"/>
        <v>PSP</v>
      </c>
      <c r="U37" s="2" t="str">
        <f t="shared" si="12"/>
        <v>AQUARIUS</v>
      </c>
      <c r="V37" s="2" t="str">
        <f t="shared" si="13"/>
        <v>trubka voda DN25 5/4" - 25m</v>
      </c>
      <c r="X37" s="2" t="str">
        <f t="shared" si="14"/>
        <v>025</v>
      </c>
    </row>
    <row r="38" spans="2:24" x14ac:dyDescent="0.25">
      <c r="B38" s="13" t="str">
        <f>Sheet1!A32</f>
        <v>1011054</v>
      </c>
      <c r="C38" s="12" t="str">
        <f>Sheet1!M32</f>
        <v>F0050-00022</v>
      </c>
      <c r="D38" s="20" t="str">
        <f>Sheet1!B32</f>
        <v>PSP AQUARIUS trubka voda DN25 5/4" - 50m</v>
      </c>
      <c r="E38" s="25" t="str">
        <f>Sheet1!I32</f>
        <v>10.1</v>
      </c>
      <c r="F38" s="14">
        <v>874</v>
      </c>
      <c r="G38" s="16">
        <f t="shared" si="0"/>
        <v>874</v>
      </c>
      <c r="H38" s="14">
        <f t="shared" si="1"/>
        <v>17.48</v>
      </c>
      <c r="I38" s="15">
        <f t="shared" si="2"/>
        <v>17.48</v>
      </c>
      <c r="J38" s="16">
        <f t="shared" si="3"/>
        <v>16.606000000000002</v>
      </c>
      <c r="K38" s="31">
        <f t="shared" si="4"/>
        <v>21850</v>
      </c>
      <c r="L38" s="32">
        <f t="shared" si="5"/>
        <v>21850</v>
      </c>
      <c r="M38" s="36">
        <f t="shared" si="6"/>
        <v>437</v>
      </c>
      <c r="N38" s="10">
        <f t="shared" si="7"/>
        <v>437</v>
      </c>
      <c r="O38" s="11">
        <f t="shared" si="8"/>
        <v>415.15</v>
      </c>
      <c r="P38" s="9"/>
      <c r="Q38" s="9"/>
      <c r="R38" s="28">
        <f t="shared" si="9"/>
        <v>437</v>
      </c>
      <c r="S38" s="28">
        <f t="shared" si="10"/>
        <v>21850</v>
      </c>
      <c r="T38" s="2" t="str">
        <f t="shared" si="11"/>
        <v>PSP</v>
      </c>
      <c r="U38" s="2" t="str">
        <f t="shared" si="12"/>
        <v>AQUARIUS</v>
      </c>
      <c r="V38" s="2" t="str">
        <f t="shared" si="13"/>
        <v>trubka voda DN25 5/4" - 50m</v>
      </c>
      <c r="X38" s="2" t="str">
        <f t="shared" si="14"/>
        <v>050</v>
      </c>
    </row>
    <row r="39" spans="2:24" x14ac:dyDescent="0.25">
      <c r="B39" s="8" t="str">
        <f>Sheet1!A35</f>
        <v>1012003</v>
      </c>
      <c r="C39" s="2" t="str">
        <f>Sheet1!M35</f>
        <v>F0010-01541</v>
      </c>
      <c r="D39" s="19" t="str">
        <f>Sheet1!B35</f>
        <v>PSP AQUARIUS matice převlečná 1/2" - DN12X s těsněním voda</v>
      </c>
      <c r="E39" s="24" t="str">
        <f>Sheet1!I35</f>
        <v>10.2</v>
      </c>
      <c r="F39" s="9">
        <v>1</v>
      </c>
      <c r="G39" s="11">
        <f t="shared" si="0"/>
        <v>1</v>
      </c>
      <c r="H39" s="9">
        <f t="shared" si="1"/>
        <v>1</v>
      </c>
      <c r="I39" s="10">
        <f t="shared" si="2"/>
        <v>1</v>
      </c>
      <c r="J39" s="11">
        <f t="shared" si="3"/>
        <v>0.95</v>
      </c>
      <c r="K39" s="29">
        <f t="shared" si="4"/>
        <v>25</v>
      </c>
      <c r="L39" s="30">
        <f t="shared" si="5"/>
        <v>25</v>
      </c>
      <c r="M39" s="35">
        <f t="shared" si="6"/>
        <v>25</v>
      </c>
      <c r="N39" s="6">
        <f t="shared" si="7"/>
        <v>25</v>
      </c>
      <c r="O39" s="7">
        <f t="shared" si="8"/>
        <v>23.75</v>
      </c>
      <c r="P39" s="9"/>
      <c r="Q39" s="9"/>
      <c r="R39" s="28">
        <f t="shared" si="9"/>
        <v>25</v>
      </c>
      <c r="S39" s="28">
        <f t="shared" si="10"/>
        <v>250</v>
      </c>
      <c r="T39" s="2" t="str">
        <f t="shared" si="11"/>
        <v>PSP</v>
      </c>
      <c r="U39" s="2" t="str">
        <f t="shared" si="12"/>
        <v>AQUARIUS</v>
      </c>
      <c r="V39" s="2" t="str">
        <f t="shared" si="13"/>
        <v>matice převlečná 1/2" - DN12X s těsněním voda</v>
      </c>
      <c r="X39" s="2" t="str">
        <f t="shared" si="14"/>
        <v>010</v>
      </c>
    </row>
    <row r="40" spans="2:24" x14ac:dyDescent="0.25">
      <c r="B40" s="8" t="str">
        <f>Sheet1!A36</f>
        <v>1012031</v>
      </c>
      <c r="C40" s="2" t="str">
        <f>Sheet1!M36</f>
        <v>F0010-00050</v>
      </c>
      <c r="D40" s="19" t="str">
        <f>Sheet1!B36</f>
        <v>PSP AQUARIUS matice převlečná redukovaná 1/2" - DN10 s těsněním voda</v>
      </c>
      <c r="E40" s="24" t="str">
        <f>Sheet1!I36</f>
        <v>10.2</v>
      </c>
      <c r="F40" s="9">
        <v>1.42</v>
      </c>
      <c r="G40" s="11">
        <f t="shared" si="0"/>
        <v>1.42</v>
      </c>
      <c r="H40" s="9">
        <f t="shared" si="1"/>
        <v>1.42</v>
      </c>
      <c r="I40" s="10">
        <f t="shared" si="2"/>
        <v>1.42</v>
      </c>
      <c r="J40" s="11">
        <f t="shared" si="3"/>
        <v>1.349</v>
      </c>
      <c r="K40" s="31">
        <f t="shared" si="4"/>
        <v>35.5</v>
      </c>
      <c r="L40" s="32">
        <f t="shared" si="5"/>
        <v>35.5</v>
      </c>
      <c r="M40" s="36">
        <f t="shared" si="6"/>
        <v>35.5</v>
      </c>
      <c r="N40" s="10">
        <f t="shared" si="7"/>
        <v>35.5</v>
      </c>
      <c r="O40" s="11">
        <f t="shared" si="8"/>
        <v>33.725000000000001</v>
      </c>
      <c r="P40" s="9"/>
      <c r="Q40" s="9"/>
      <c r="R40" s="28">
        <f t="shared" si="9"/>
        <v>35.5</v>
      </c>
      <c r="S40" s="28">
        <f t="shared" si="10"/>
        <v>355</v>
      </c>
      <c r="T40" s="2" t="str">
        <f t="shared" si="11"/>
        <v>PSP</v>
      </c>
      <c r="U40" s="2" t="str">
        <f t="shared" si="12"/>
        <v>AQUARIUS</v>
      </c>
      <c r="V40" s="2" t="str">
        <f t="shared" si="13"/>
        <v>matice převlečná redukovaná 1/2" - DN10 s těsněním voda</v>
      </c>
      <c r="X40" s="2" t="str">
        <f t="shared" si="14"/>
        <v>010</v>
      </c>
    </row>
    <row r="41" spans="2:24" x14ac:dyDescent="0.25">
      <c r="B41" s="8" t="str">
        <f>Sheet1!A37</f>
        <v>1012033</v>
      </c>
      <c r="C41" s="2" t="str">
        <f>Sheet1!M37</f>
        <v>F0010-00281</v>
      </c>
      <c r="D41" s="19" t="str">
        <f>Sheet1!B37</f>
        <v>PSP AQUARIUS matice převlečná redukovaná 3/4" - DN12X s těsněním voda</v>
      </c>
      <c r="E41" s="24" t="str">
        <f>Sheet1!I37</f>
        <v>10.2</v>
      </c>
      <c r="F41" s="9">
        <v>2.52</v>
      </c>
      <c r="G41" s="11">
        <f t="shared" si="0"/>
        <v>2.52</v>
      </c>
      <c r="H41" s="9">
        <f t="shared" si="1"/>
        <v>2.52</v>
      </c>
      <c r="I41" s="10">
        <f t="shared" si="2"/>
        <v>2.52</v>
      </c>
      <c r="J41" s="11">
        <f t="shared" si="3"/>
        <v>2.3940000000000001</v>
      </c>
      <c r="K41" s="31">
        <f t="shared" si="4"/>
        <v>63</v>
      </c>
      <c r="L41" s="32">
        <f t="shared" si="5"/>
        <v>63</v>
      </c>
      <c r="M41" s="36">
        <f t="shared" si="6"/>
        <v>63</v>
      </c>
      <c r="N41" s="10">
        <f t="shared" si="7"/>
        <v>63</v>
      </c>
      <c r="O41" s="11">
        <f t="shared" si="8"/>
        <v>59.85</v>
      </c>
      <c r="P41" s="9"/>
      <c r="Q41" s="9"/>
      <c r="R41" s="28">
        <f t="shared" si="9"/>
        <v>63</v>
      </c>
      <c r="S41" s="28">
        <f t="shared" si="10"/>
        <v>630</v>
      </c>
      <c r="T41" s="2" t="str">
        <f t="shared" si="11"/>
        <v>PSP</v>
      </c>
      <c r="U41" s="2" t="str">
        <f t="shared" si="12"/>
        <v>AQUARIUS</v>
      </c>
      <c r="V41" s="2" t="str">
        <f t="shared" si="13"/>
        <v>matice převlečná redukovaná 3/4" - DN12X s těsněním voda</v>
      </c>
      <c r="X41" s="2" t="str">
        <f t="shared" si="14"/>
        <v>010</v>
      </c>
    </row>
    <row r="42" spans="2:24" x14ac:dyDescent="0.25">
      <c r="B42" s="13" t="str">
        <f>Sheet1!A38</f>
        <v>1013153</v>
      </c>
      <c r="C42" s="12" t="str">
        <f>Sheet1!M38</f>
        <v>F0010-00723</v>
      </c>
      <c r="D42" s="20" t="str">
        <f>Sheet1!B38</f>
        <v>PSP AQUARIUS spojka vnější G 1/2" - DN12X voda</v>
      </c>
      <c r="E42" s="25" t="str">
        <f>Sheet1!I38</f>
        <v>10.2</v>
      </c>
      <c r="F42" s="14">
        <v>1.58</v>
      </c>
      <c r="G42" s="16">
        <f t="shared" ref="G42:G73" si="15">IF(E42=$E$2,(100-$K$2)/100*F42,IF(E42=$E$3,(100-$K$3)/100*F42,IF(E42=$E$4,(100-$K$4)/100*F42,IF(E42=$E$5,(100-$K$5)/100*F42,0))))</f>
        <v>1.58</v>
      </c>
      <c r="H42" s="14">
        <f t="shared" ref="H42:H73" si="16">IF(E42="10.1",F42/X42,F42)</f>
        <v>1.58</v>
      </c>
      <c r="I42" s="15">
        <f t="shared" ref="I42:I73" si="17">IF(E42="10.1",G42/X42,G42)</f>
        <v>1.58</v>
      </c>
      <c r="J42" s="16">
        <f t="shared" ref="J42:J73" si="18">I42*(100-$K$6)/100</f>
        <v>1.5009999999999999</v>
      </c>
      <c r="K42" s="33">
        <f t="shared" ref="K42:K73" si="19">F42*$B$6</f>
        <v>39.5</v>
      </c>
      <c r="L42" s="34">
        <f t="shared" ref="L42:L73" si="20">IF(E42=$E$2,(100-$K$2)/100*K42,IF(E42=$E$3,(100-$K$3)/100*K42,IF(E42=$E$4,(100-$K$4)/100*K42,IF(E42=$E$5,(100-$K$5)/100*K42,0))))</f>
        <v>39.5</v>
      </c>
      <c r="M42" s="37">
        <f t="shared" ref="M42:M73" si="21">IF(E42="10.1",K42/X42,K42)</f>
        <v>39.5</v>
      </c>
      <c r="N42" s="15">
        <f t="shared" ref="N42:N73" si="22">IF(E42="10.1",L42/X42,L42)</f>
        <v>39.5</v>
      </c>
      <c r="O42" s="16">
        <f t="shared" ref="O42:O73" si="23">N42*(100-$K$6)/100</f>
        <v>37.524999999999999</v>
      </c>
      <c r="P42" s="9"/>
      <c r="Q42" s="9"/>
      <c r="R42" s="28">
        <f t="shared" ref="R42:R73" si="24">M42</f>
        <v>39.5</v>
      </c>
      <c r="S42" s="28">
        <f t="shared" si="10"/>
        <v>395</v>
      </c>
      <c r="T42" s="2" t="str">
        <f t="shared" ref="T42:T73" si="25">MID(D42,1,3)</f>
        <v>PSP</v>
      </c>
      <c r="U42" s="2" t="str">
        <f t="shared" ref="U42:U73" si="26">MID(D42,5,8)</f>
        <v>AQUARIUS</v>
      </c>
      <c r="V42" s="2" t="str">
        <f t="shared" si="13"/>
        <v>spojka vnější G 1/2" - DN12X voda</v>
      </c>
      <c r="X42" s="2" t="str">
        <f t="shared" ref="X42:X73" si="27">MID(C42,3,3)</f>
        <v>010</v>
      </c>
    </row>
    <row r="43" spans="2:24" x14ac:dyDescent="0.25">
      <c r="B43" s="8" t="str">
        <f>Sheet1!A39</f>
        <v>1013202</v>
      </c>
      <c r="C43" s="2" t="str">
        <f>Sheet1!M39</f>
        <v>F0001-01351</v>
      </c>
      <c r="D43" s="19" t="str">
        <f>Sheet1!B39</f>
        <v>PSP AQUARIUS přechod vnější s O-kroužky EPDM 1/2" - DN12 voda</v>
      </c>
      <c r="E43" s="24" t="str">
        <f>Sheet1!I39</f>
        <v>10.2</v>
      </c>
      <c r="F43" s="9">
        <v>5.6</v>
      </c>
      <c r="G43" s="11">
        <f t="shared" si="15"/>
        <v>5.6</v>
      </c>
      <c r="H43" s="9">
        <f t="shared" si="16"/>
        <v>5.6</v>
      </c>
      <c r="I43" s="10">
        <f t="shared" si="17"/>
        <v>5.6</v>
      </c>
      <c r="J43" s="11">
        <f t="shared" si="18"/>
        <v>5.32</v>
      </c>
      <c r="K43" s="31">
        <f t="shared" si="19"/>
        <v>140</v>
      </c>
      <c r="L43" s="32">
        <f t="shared" si="20"/>
        <v>140</v>
      </c>
      <c r="M43" s="36">
        <f t="shared" si="21"/>
        <v>140</v>
      </c>
      <c r="N43" s="10">
        <f t="shared" si="22"/>
        <v>140</v>
      </c>
      <c r="O43" s="11">
        <f t="shared" si="23"/>
        <v>133</v>
      </c>
      <c r="P43" s="9"/>
      <c r="Q43" s="9"/>
      <c r="R43" s="28">
        <f t="shared" si="24"/>
        <v>140</v>
      </c>
      <c r="S43" s="28">
        <f t="shared" si="10"/>
        <v>140</v>
      </c>
      <c r="T43" s="2" t="str">
        <f t="shared" si="25"/>
        <v>PSP</v>
      </c>
      <c r="U43" s="2" t="str">
        <f t="shared" si="26"/>
        <v>AQUARIUS</v>
      </c>
      <c r="V43" s="2" t="str">
        <f t="shared" si="13"/>
        <v>přechod vnější s O-kroužky EPDM 1/2" - DN12 voda</v>
      </c>
      <c r="X43" s="2" t="str">
        <f t="shared" si="27"/>
        <v>001</v>
      </c>
    </row>
    <row r="44" spans="2:24" x14ac:dyDescent="0.25">
      <c r="B44" s="8" t="str">
        <f>Sheet1!A40</f>
        <v>1013203</v>
      </c>
      <c r="C44" s="2" t="str">
        <f>Sheet1!M40</f>
        <v>F0001-01352</v>
      </c>
      <c r="D44" s="19" t="str">
        <f>Sheet1!B40</f>
        <v>PSP AQUARIUS přechod vnější s O-kroužky EPDM 1/2" - DN12X voda</v>
      </c>
      <c r="E44" s="24" t="str">
        <f>Sheet1!I40</f>
        <v>10.2</v>
      </c>
      <c r="F44" s="9">
        <v>6.6</v>
      </c>
      <c r="G44" s="11">
        <f t="shared" si="15"/>
        <v>6.6</v>
      </c>
      <c r="H44" s="9">
        <f t="shared" si="16"/>
        <v>6.6</v>
      </c>
      <c r="I44" s="10">
        <f t="shared" si="17"/>
        <v>6.6</v>
      </c>
      <c r="J44" s="11">
        <f t="shared" si="18"/>
        <v>6.27</v>
      </c>
      <c r="K44" s="31">
        <f t="shared" si="19"/>
        <v>165</v>
      </c>
      <c r="L44" s="32">
        <f t="shared" si="20"/>
        <v>165</v>
      </c>
      <c r="M44" s="36">
        <f t="shared" si="21"/>
        <v>165</v>
      </c>
      <c r="N44" s="10">
        <f t="shared" si="22"/>
        <v>165</v>
      </c>
      <c r="O44" s="11">
        <f t="shared" si="23"/>
        <v>156.75</v>
      </c>
      <c r="P44" s="9"/>
      <c r="Q44" s="9"/>
      <c r="R44" s="28">
        <f t="shared" si="24"/>
        <v>165</v>
      </c>
      <c r="S44" s="28">
        <f t="shared" si="10"/>
        <v>165</v>
      </c>
      <c r="T44" s="2" t="str">
        <f t="shared" si="25"/>
        <v>PSP</v>
      </c>
      <c r="U44" s="2" t="str">
        <f t="shared" si="26"/>
        <v>AQUARIUS</v>
      </c>
      <c r="V44" s="2" t="str">
        <f t="shared" si="13"/>
        <v>přechod vnější s O-kroužky EPDM 1/2" - DN12X voda</v>
      </c>
      <c r="X44" s="2" t="str">
        <f t="shared" si="27"/>
        <v>001</v>
      </c>
    </row>
    <row r="45" spans="2:24" x14ac:dyDescent="0.25">
      <c r="B45" s="8" t="str">
        <f>Sheet1!A41</f>
        <v>1013204</v>
      </c>
      <c r="C45" s="2" t="str">
        <f>Sheet1!M41</f>
        <v>F0001-01353</v>
      </c>
      <c r="D45" s="19" t="str">
        <f>Sheet1!B41</f>
        <v>PSP AQUARIUS přechod vnější s O-kroužky EPDM 3/4" - DN15 voda</v>
      </c>
      <c r="E45" s="24" t="str">
        <f>Sheet1!I41</f>
        <v>10.2</v>
      </c>
      <c r="F45" s="9">
        <v>7</v>
      </c>
      <c r="G45" s="11">
        <f t="shared" si="15"/>
        <v>7</v>
      </c>
      <c r="H45" s="9">
        <f t="shared" si="16"/>
        <v>7</v>
      </c>
      <c r="I45" s="10">
        <f t="shared" si="17"/>
        <v>7</v>
      </c>
      <c r="J45" s="11">
        <f t="shared" si="18"/>
        <v>6.65</v>
      </c>
      <c r="K45" s="31">
        <f t="shared" si="19"/>
        <v>175</v>
      </c>
      <c r="L45" s="32">
        <f t="shared" si="20"/>
        <v>175</v>
      </c>
      <c r="M45" s="36">
        <f t="shared" si="21"/>
        <v>175</v>
      </c>
      <c r="N45" s="10">
        <f t="shared" si="22"/>
        <v>175</v>
      </c>
      <c r="O45" s="11">
        <f t="shared" si="23"/>
        <v>166.25</v>
      </c>
      <c r="P45" s="9"/>
      <c r="Q45" s="9"/>
      <c r="R45" s="28">
        <f t="shared" si="24"/>
        <v>175</v>
      </c>
      <c r="S45" s="28">
        <f t="shared" si="10"/>
        <v>175</v>
      </c>
      <c r="T45" s="2" t="str">
        <f t="shared" si="25"/>
        <v>PSP</v>
      </c>
      <c r="U45" s="2" t="str">
        <f t="shared" si="26"/>
        <v>AQUARIUS</v>
      </c>
      <c r="V45" s="2" t="str">
        <f t="shared" si="13"/>
        <v>přechod vnější s O-kroužky EPDM 3/4" - DN15 voda</v>
      </c>
      <c r="X45" s="2" t="str">
        <f t="shared" si="27"/>
        <v>001</v>
      </c>
    </row>
    <row r="46" spans="2:24" x14ac:dyDescent="0.25">
      <c r="B46" s="8" t="str">
        <f>Sheet1!A42</f>
        <v>1013205</v>
      </c>
      <c r="C46" s="2" t="str">
        <f>Sheet1!M42</f>
        <v>F0001-01354</v>
      </c>
      <c r="D46" s="19" t="str">
        <f>Sheet1!B42</f>
        <v>PSP AQUARIUS přechod vnější s O-kroužky EPDM 1" - DN20 voda</v>
      </c>
      <c r="E46" s="24" t="str">
        <f>Sheet1!I42</f>
        <v>10.2</v>
      </c>
      <c r="F46" s="9">
        <v>13.8</v>
      </c>
      <c r="G46" s="11">
        <f t="shared" si="15"/>
        <v>13.8</v>
      </c>
      <c r="H46" s="9">
        <f t="shared" si="16"/>
        <v>13.8</v>
      </c>
      <c r="I46" s="10">
        <f t="shared" si="17"/>
        <v>13.8</v>
      </c>
      <c r="J46" s="11">
        <f t="shared" si="18"/>
        <v>13.11</v>
      </c>
      <c r="K46" s="31">
        <f t="shared" si="19"/>
        <v>345</v>
      </c>
      <c r="L46" s="32">
        <f t="shared" si="20"/>
        <v>345</v>
      </c>
      <c r="M46" s="36">
        <f t="shared" si="21"/>
        <v>345</v>
      </c>
      <c r="N46" s="10">
        <f t="shared" si="22"/>
        <v>345</v>
      </c>
      <c r="O46" s="11">
        <f t="shared" si="23"/>
        <v>327.75</v>
      </c>
      <c r="P46" s="9"/>
      <c r="Q46" s="9"/>
      <c r="R46" s="28">
        <f t="shared" si="24"/>
        <v>345</v>
      </c>
      <c r="S46" s="28">
        <f t="shared" si="10"/>
        <v>345</v>
      </c>
      <c r="T46" s="2" t="str">
        <f t="shared" si="25"/>
        <v>PSP</v>
      </c>
      <c r="U46" s="2" t="str">
        <f t="shared" si="26"/>
        <v>AQUARIUS</v>
      </c>
      <c r="V46" s="2" t="str">
        <f t="shared" si="13"/>
        <v>přechod vnější s O-kroužky EPDM 1" - DN20 voda</v>
      </c>
      <c r="X46" s="2" t="str">
        <f t="shared" si="27"/>
        <v>001</v>
      </c>
    </row>
    <row r="47" spans="2:24" x14ac:dyDescent="0.25">
      <c r="B47" s="8" t="str">
        <f>Sheet1!A43</f>
        <v>1013212</v>
      </c>
      <c r="C47" s="2" t="str">
        <f>Sheet1!M43</f>
        <v>F0001-01355</v>
      </c>
      <c r="D47" s="19" t="str">
        <f>Sheet1!B43</f>
        <v>PSP AQUARIUS přechod vnitřní s O-kroužky EPDM 1/2" - DN12 voda</v>
      </c>
      <c r="E47" s="24" t="str">
        <f>Sheet1!I43</f>
        <v>10.2</v>
      </c>
      <c r="F47" s="9">
        <v>5.8</v>
      </c>
      <c r="G47" s="11">
        <f t="shared" si="15"/>
        <v>5.8</v>
      </c>
      <c r="H47" s="9">
        <f t="shared" si="16"/>
        <v>5.8</v>
      </c>
      <c r="I47" s="10">
        <f t="shared" si="17"/>
        <v>5.8</v>
      </c>
      <c r="J47" s="11">
        <f t="shared" si="18"/>
        <v>5.51</v>
      </c>
      <c r="K47" s="31">
        <f t="shared" si="19"/>
        <v>145</v>
      </c>
      <c r="L47" s="32">
        <f t="shared" si="20"/>
        <v>145</v>
      </c>
      <c r="M47" s="36">
        <f t="shared" si="21"/>
        <v>145</v>
      </c>
      <c r="N47" s="10">
        <f t="shared" si="22"/>
        <v>145</v>
      </c>
      <c r="O47" s="11">
        <f t="shared" si="23"/>
        <v>137.75</v>
      </c>
      <c r="P47" s="9"/>
      <c r="Q47" s="9"/>
      <c r="R47" s="28">
        <f t="shared" si="24"/>
        <v>145</v>
      </c>
      <c r="S47" s="28">
        <f t="shared" si="10"/>
        <v>145</v>
      </c>
      <c r="T47" s="2" t="str">
        <f t="shared" si="25"/>
        <v>PSP</v>
      </c>
      <c r="U47" s="2" t="str">
        <f t="shared" si="26"/>
        <v>AQUARIUS</v>
      </c>
      <c r="V47" s="2" t="str">
        <f t="shared" si="13"/>
        <v>přechod vnitřní s O-kroužky EPDM 1/2" - DN12 voda</v>
      </c>
      <c r="X47" s="2" t="str">
        <f t="shared" si="27"/>
        <v>001</v>
      </c>
    </row>
    <row r="48" spans="2:24" x14ac:dyDescent="0.25">
      <c r="B48" s="8" t="str">
        <f>Sheet1!A44</f>
        <v>1013213</v>
      </c>
      <c r="C48" s="2" t="str">
        <f>Sheet1!M44</f>
        <v>F0001-01356</v>
      </c>
      <c r="D48" s="19" t="str">
        <f>Sheet1!B44</f>
        <v>PSP AQUARIUS přechod vnitřní s O-kroužky EPDM 1/2" - DN12X voda</v>
      </c>
      <c r="E48" s="24" t="str">
        <f>Sheet1!I44</f>
        <v>10.2</v>
      </c>
      <c r="F48" s="9">
        <v>6.4</v>
      </c>
      <c r="G48" s="11">
        <f t="shared" si="15"/>
        <v>6.4</v>
      </c>
      <c r="H48" s="9">
        <f t="shared" si="16"/>
        <v>6.4</v>
      </c>
      <c r="I48" s="10">
        <f t="shared" si="17"/>
        <v>6.4</v>
      </c>
      <c r="J48" s="11">
        <f t="shared" si="18"/>
        <v>6.08</v>
      </c>
      <c r="K48" s="31">
        <f t="shared" si="19"/>
        <v>160</v>
      </c>
      <c r="L48" s="32">
        <f t="shared" si="20"/>
        <v>160</v>
      </c>
      <c r="M48" s="36">
        <f t="shared" si="21"/>
        <v>160</v>
      </c>
      <c r="N48" s="10">
        <f t="shared" si="22"/>
        <v>160</v>
      </c>
      <c r="O48" s="11">
        <f t="shared" si="23"/>
        <v>152</v>
      </c>
      <c r="P48" s="9"/>
      <c r="Q48" s="9"/>
      <c r="R48" s="28">
        <f t="shared" si="24"/>
        <v>160</v>
      </c>
      <c r="S48" s="28">
        <f t="shared" si="10"/>
        <v>160</v>
      </c>
      <c r="T48" s="2" t="str">
        <f t="shared" si="25"/>
        <v>PSP</v>
      </c>
      <c r="U48" s="2" t="str">
        <f t="shared" si="26"/>
        <v>AQUARIUS</v>
      </c>
      <c r="V48" s="2" t="str">
        <f t="shared" si="13"/>
        <v>přechod vnitřní s O-kroužky EPDM 1/2" - DN12X voda</v>
      </c>
      <c r="X48" s="2" t="str">
        <f t="shared" si="27"/>
        <v>001</v>
      </c>
    </row>
    <row r="49" spans="2:24" x14ac:dyDescent="0.25">
      <c r="B49" s="8" t="str">
        <f>Sheet1!A45</f>
        <v>1013214</v>
      </c>
      <c r="C49" s="2" t="str">
        <f>Sheet1!M45</f>
        <v>F0001-01357</v>
      </c>
      <c r="D49" s="19" t="str">
        <f>Sheet1!B45</f>
        <v>PSP AQUARIUS přechod vnitřní s O-kroužky EPDM 3/4" - DN15 voda</v>
      </c>
      <c r="E49" s="24" t="str">
        <f>Sheet1!I45</f>
        <v>10.2</v>
      </c>
      <c r="F49" s="9">
        <v>8.1999999999999993</v>
      </c>
      <c r="G49" s="11">
        <f t="shared" si="15"/>
        <v>8.1999999999999993</v>
      </c>
      <c r="H49" s="9">
        <f t="shared" si="16"/>
        <v>8.1999999999999993</v>
      </c>
      <c r="I49" s="10">
        <f t="shared" si="17"/>
        <v>8.1999999999999993</v>
      </c>
      <c r="J49" s="11">
        <f t="shared" si="18"/>
        <v>7.7899999999999991</v>
      </c>
      <c r="K49" s="31">
        <f t="shared" si="19"/>
        <v>204.99999999999997</v>
      </c>
      <c r="L49" s="32">
        <f t="shared" si="20"/>
        <v>204.99999999999997</v>
      </c>
      <c r="M49" s="36">
        <f t="shared" si="21"/>
        <v>204.99999999999997</v>
      </c>
      <c r="N49" s="10">
        <f t="shared" si="22"/>
        <v>204.99999999999997</v>
      </c>
      <c r="O49" s="11">
        <f t="shared" si="23"/>
        <v>194.74999999999997</v>
      </c>
      <c r="P49" s="9"/>
      <c r="Q49" s="9"/>
      <c r="R49" s="28">
        <f t="shared" si="24"/>
        <v>204.99999999999997</v>
      </c>
      <c r="S49" s="28">
        <f t="shared" si="10"/>
        <v>204.99999999999997</v>
      </c>
      <c r="T49" s="2" t="str">
        <f t="shared" si="25"/>
        <v>PSP</v>
      </c>
      <c r="U49" s="2" t="str">
        <f t="shared" si="26"/>
        <v>AQUARIUS</v>
      </c>
      <c r="V49" s="2" t="str">
        <f t="shared" ref="V49:V82" si="28">MID(D49,13,100)</f>
        <v xml:space="preserve"> přechod vnitřní s O-kroužky EPDM 3/4" - DN15 voda</v>
      </c>
      <c r="X49" s="2" t="str">
        <f t="shared" si="27"/>
        <v>001</v>
      </c>
    </row>
    <row r="50" spans="2:24" x14ac:dyDescent="0.25">
      <c r="B50" s="13" t="str">
        <f>Sheet1!A46</f>
        <v>1013215</v>
      </c>
      <c r="C50" s="12" t="str">
        <f>Sheet1!M46</f>
        <v>F0001-01358</v>
      </c>
      <c r="D50" s="20" t="str">
        <f>Sheet1!B46</f>
        <v>PSP AQUARIUS přechod vnitřní s O-kroužky EPDM 1" - DN20 voda</v>
      </c>
      <c r="E50" s="25" t="str">
        <f>Sheet1!I46</f>
        <v>10.2</v>
      </c>
      <c r="F50" s="14">
        <v>13</v>
      </c>
      <c r="G50" s="16">
        <f t="shared" si="15"/>
        <v>13</v>
      </c>
      <c r="H50" s="14">
        <f t="shared" si="16"/>
        <v>13</v>
      </c>
      <c r="I50" s="15">
        <f t="shared" si="17"/>
        <v>13</v>
      </c>
      <c r="J50" s="16">
        <f t="shared" si="18"/>
        <v>12.35</v>
      </c>
      <c r="K50" s="31">
        <f t="shared" si="19"/>
        <v>325</v>
      </c>
      <c r="L50" s="32">
        <f t="shared" si="20"/>
        <v>325</v>
      </c>
      <c r="M50" s="36">
        <f t="shared" si="21"/>
        <v>325</v>
      </c>
      <c r="N50" s="10">
        <f t="shared" si="22"/>
        <v>325</v>
      </c>
      <c r="O50" s="11">
        <f t="shared" si="23"/>
        <v>308.75</v>
      </c>
      <c r="P50" s="9"/>
      <c r="Q50" s="9"/>
      <c r="R50" s="28">
        <f t="shared" si="24"/>
        <v>325</v>
      </c>
      <c r="S50" s="28">
        <f t="shared" si="10"/>
        <v>325</v>
      </c>
      <c r="T50" s="2" t="str">
        <f t="shared" si="25"/>
        <v>PSP</v>
      </c>
      <c r="U50" s="2" t="str">
        <f t="shared" si="26"/>
        <v>AQUARIUS</v>
      </c>
      <c r="V50" s="2" t="str">
        <f t="shared" si="28"/>
        <v xml:space="preserve"> přechod vnitřní s O-kroužky EPDM 1" - DN20 voda</v>
      </c>
      <c r="X50" s="2" t="str">
        <f t="shared" si="27"/>
        <v>001</v>
      </c>
    </row>
    <row r="51" spans="2:24" x14ac:dyDescent="0.25">
      <c r="B51" s="8" t="str">
        <f>Sheet1!A47</f>
        <v>1014033</v>
      </c>
      <c r="C51" s="2" t="str">
        <f>Sheet1!M47</f>
        <v>F0025-00600</v>
      </c>
      <c r="D51" s="19" t="str">
        <f>Sheet1!B47</f>
        <v>PSP GEMINIplus trubka solár DN15 3/4" - 25m dvojitá, izolace 13mm, kabel</v>
      </c>
      <c r="E51" s="24" t="str">
        <f>Sheet1!I47</f>
        <v>10.3</v>
      </c>
      <c r="F51" s="9">
        <v>690</v>
      </c>
      <c r="G51" s="11">
        <f t="shared" si="15"/>
        <v>690</v>
      </c>
      <c r="H51" s="9">
        <f t="shared" si="16"/>
        <v>690</v>
      </c>
      <c r="I51" s="10">
        <f t="shared" si="17"/>
        <v>690</v>
      </c>
      <c r="J51" s="11">
        <f t="shared" si="18"/>
        <v>655.5</v>
      </c>
      <c r="K51" s="29">
        <f t="shared" si="19"/>
        <v>17250</v>
      </c>
      <c r="L51" s="30">
        <f t="shared" si="20"/>
        <v>17250</v>
      </c>
      <c r="M51" s="35">
        <f t="shared" si="21"/>
        <v>17250</v>
      </c>
      <c r="N51" s="6">
        <f t="shared" si="22"/>
        <v>17250</v>
      </c>
      <c r="O51" s="7">
        <f t="shared" si="23"/>
        <v>16387.5</v>
      </c>
      <c r="P51" s="9"/>
      <c r="Q51" s="9"/>
      <c r="R51" s="28">
        <f t="shared" si="24"/>
        <v>17250</v>
      </c>
      <c r="S51" s="28">
        <f>IF(E51="10.1",K51,IF(E51="10.3",K51,K51*X51))</f>
        <v>17250</v>
      </c>
      <c r="T51" s="2" t="str">
        <f t="shared" si="25"/>
        <v>PSP</v>
      </c>
      <c r="U51" s="2" t="str">
        <f t="shared" si="26"/>
        <v>GEMINIpl</v>
      </c>
      <c r="V51" s="2" t="str">
        <f t="shared" si="28"/>
        <v>us trubka solár DN15 3/4" - 25m dvojitá, izolace 13mm, kabel</v>
      </c>
      <c r="X51" s="2" t="str">
        <f t="shared" si="27"/>
        <v>025</v>
      </c>
    </row>
    <row r="52" spans="2:24" x14ac:dyDescent="0.25">
      <c r="B52" s="8" t="str">
        <f>Sheet1!A48</f>
        <v>1014034</v>
      </c>
      <c r="C52" s="2" t="str">
        <f>Sheet1!M48</f>
        <v>F0050-00601</v>
      </c>
      <c r="D52" s="19" t="str">
        <f>Sheet1!B48</f>
        <v>PSP GEMINIplus trubka solár DN15 3/4" - 50m dvojitá, izolace 13mm, kabel</v>
      </c>
      <c r="E52" s="24" t="str">
        <f>Sheet1!I48</f>
        <v>10.3</v>
      </c>
      <c r="F52" s="9">
        <v>1380</v>
      </c>
      <c r="G52" s="11">
        <f t="shared" si="15"/>
        <v>1380</v>
      </c>
      <c r="H52" s="9">
        <f t="shared" si="16"/>
        <v>1380</v>
      </c>
      <c r="I52" s="10">
        <f t="shared" si="17"/>
        <v>1380</v>
      </c>
      <c r="J52" s="11">
        <f t="shared" si="18"/>
        <v>1311</v>
      </c>
      <c r="K52" s="31">
        <f t="shared" si="19"/>
        <v>34500</v>
      </c>
      <c r="L52" s="32">
        <f t="shared" si="20"/>
        <v>34500</v>
      </c>
      <c r="M52" s="36">
        <f t="shared" si="21"/>
        <v>34500</v>
      </c>
      <c r="N52" s="10">
        <f t="shared" si="22"/>
        <v>34500</v>
      </c>
      <c r="O52" s="11">
        <f t="shared" si="23"/>
        <v>32775</v>
      </c>
      <c r="P52" s="9"/>
      <c r="Q52" s="9"/>
      <c r="R52" s="28">
        <f t="shared" si="24"/>
        <v>34500</v>
      </c>
      <c r="S52" s="28">
        <f t="shared" ref="S52:S115" si="29">IF(E52="10.1",K52,IF(E52="10.3",K52,K52*X52))</f>
        <v>34500</v>
      </c>
      <c r="T52" s="2" t="str">
        <f t="shared" si="25"/>
        <v>PSP</v>
      </c>
      <c r="U52" s="2" t="str">
        <f t="shared" si="26"/>
        <v>GEMINIpl</v>
      </c>
      <c r="V52" s="2" t="str">
        <f t="shared" si="28"/>
        <v>us trubka solár DN15 3/4" - 50m dvojitá, izolace 13mm, kabel</v>
      </c>
      <c r="X52" s="2" t="str">
        <f t="shared" si="27"/>
        <v>050</v>
      </c>
    </row>
    <row r="53" spans="2:24" x14ac:dyDescent="0.25">
      <c r="B53" s="8" t="str">
        <f>Sheet1!A49</f>
        <v>1014035</v>
      </c>
      <c r="C53" s="2" t="str">
        <f>Sheet1!M49</f>
        <v>F0100-00602</v>
      </c>
      <c r="D53" s="19" t="str">
        <f>Sheet1!B49</f>
        <v>PSP GEMINIplus trubka solár DN15 3/4" - 100m dvojitá, izolace 13mm, kabel</v>
      </c>
      <c r="E53" s="24" t="str">
        <f>Sheet1!I49</f>
        <v>10.3</v>
      </c>
      <c r="F53" s="9">
        <v>2760</v>
      </c>
      <c r="G53" s="11">
        <f t="shared" si="15"/>
        <v>2760</v>
      </c>
      <c r="H53" s="9">
        <f t="shared" si="16"/>
        <v>2760</v>
      </c>
      <c r="I53" s="10">
        <f t="shared" si="17"/>
        <v>2760</v>
      </c>
      <c r="J53" s="11">
        <f t="shared" si="18"/>
        <v>2622</v>
      </c>
      <c r="K53" s="31">
        <f t="shared" si="19"/>
        <v>69000</v>
      </c>
      <c r="L53" s="32">
        <f t="shared" si="20"/>
        <v>69000</v>
      </c>
      <c r="M53" s="36">
        <f t="shared" si="21"/>
        <v>69000</v>
      </c>
      <c r="N53" s="10">
        <f t="shared" si="22"/>
        <v>69000</v>
      </c>
      <c r="O53" s="11">
        <f t="shared" si="23"/>
        <v>65550</v>
      </c>
      <c r="P53" s="9"/>
      <c r="Q53" s="9"/>
      <c r="R53" s="28">
        <f t="shared" si="24"/>
        <v>69000</v>
      </c>
      <c r="S53" s="28">
        <f t="shared" si="29"/>
        <v>69000</v>
      </c>
      <c r="T53" s="2" t="str">
        <f t="shared" si="25"/>
        <v>PSP</v>
      </c>
      <c r="U53" s="2" t="str">
        <f t="shared" si="26"/>
        <v>GEMINIpl</v>
      </c>
      <c r="V53" s="2" t="str">
        <f t="shared" si="28"/>
        <v>us trubka solár DN15 3/4" - 100m dvojitá, izolace 13mm, kabel</v>
      </c>
      <c r="X53" s="2" t="str">
        <f t="shared" si="27"/>
        <v>100</v>
      </c>
    </row>
    <row r="54" spans="2:24" x14ac:dyDescent="0.25">
      <c r="B54" s="8" t="str">
        <f>Sheet1!A50</f>
        <v>1014043</v>
      </c>
      <c r="C54" s="2" t="str">
        <f>Sheet1!M50</f>
        <v>F0025-00603</v>
      </c>
      <c r="D54" s="19" t="str">
        <f>Sheet1!B50</f>
        <v>PSP GEMINIplus trubka solár DN20 1" - 25m dvojitá, izolace 13mm, kabel</v>
      </c>
      <c r="E54" s="24" t="str">
        <f>Sheet1!I50</f>
        <v>10.3</v>
      </c>
      <c r="F54" s="9">
        <v>820</v>
      </c>
      <c r="G54" s="11">
        <f t="shared" si="15"/>
        <v>820</v>
      </c>
      <c r="H54" s="9">
        <f t="shared" si="16"/>
        <v>820</v>
      </c>
      <c r="I54" s="10">
        <f t="shared" si="17"/>
        <v>820</v>
      </c>
      <c r="J54" s="11">
        <f t="shared" si="18"/>
        <v>779</v>
      </c>
      <c r="K54" s="31">
        <f t="shared" si="19"/>
        <v>20500</v>
      </c>
      <c r="L54" s="32">
        <f t="shared" si="20"/>
        <v>20500</v>
      </c>
      <c r="M54" s="36">
        <f t="shared" si="21"/>
        <v>20500</v>
      </c>
      <c r="N54" s="10">
        <f t="shared" si="22"/>
        <v>20500</v>
      </c>
      <c r="O54" s="11">
        <f t="shared" si="23"/>
        <v>19475</v>
      </c>
      <c r="P54" s="9"/>
      <c r="Q54" s="9"/>
      <c r="R54" s="28">
        <f t="shared" si="24"/>
        <v>20500</v>
      </c>
      <c r="S54" s="28">
        <f t="shared" si="29"/>
        <v>20500</v>
      </c>
      <c r="T54" s="2" t="str">
        <f t="shared" si="25"/>
        <v>PSP</v>
      </c>
      <c r="U54" s="2" t="str">
        <f t="shared" si="26"/>
        <v>GEMINIpl</v>
      </c>
      <c r="V54" s="2" t="str">
        <f t="shared" si="28"/>
        <v>us trubka solár DN20 1" - 25m dvojitá, izolace 13mm, kabel</v>
      </c>
      <c r="X54" s="2" t="str">
        <f t="shared" si="27"/>
        <v>025</v>
      </c>
    </row>
    <row r="55" spans="2:24" x14ac:dyDescent="0.25">
      <c r="B55" s="8" t="str">
        <f>Sheet1!A51</f>
        <v>1014044</v>
      </c>
      <c r="C55" s="2" t="str">
        <f>Sheet1!M51</f>
        <v>F0050-00604</v>
      </c>
      <c r="D55" s="19" t="str">
        <f>Sheet1!B51</f>
        <v>PSP GEMINIplus trubka solár DN20 1" - 50m dvojitá, izolace 13mm, kabel</v>
      </c>
      <c r="E55" s="24" t="str">
        <f>Sheet1!I51</f>
        <v>10.3</v>
      </c>
      <c r="F55" s="9">
        <v>1640</v>
      </c>
      <c r="G55" s="11">
        <f t="shared" si="15"/>
        <v>1640</v>
      </c>
      <c r="H55" s="9">
        <f t="shared" si="16"/>
        <v>1640</v>
      </c>
      <c r="I55" s="10">
        <f t="shared" si="17"/>
        <v>1640</v>
      </c>
      <c r="J55" s="11">
        <f t="shared" si="18"/>
        <v>1558</v>
      </c>
      <c r="K55" s="31">
        <f t="shared" si="19"/>
        <v>41000</v>
      </c>
      <c r="L55" s="32">
        <f t="shared" si="20"/>
        <v>41000</v>
      </c>
      <c r="M55" s="36">
        <f t="shared" si="21"/>
        <v>41000</v>
      </c>
      <c r="N55" s="10">
        <f t="shared" si="22"/>
        <v>41000</v>
      </c>
      <c r="O55" s="11">
        <f t="shared" si="23"/>
        <v>38950</v>
      </c>
      <c r="P55" s="9"/>
      <c r="Q55" s="9"/>
      <c r="R55" s="28">
        <f t="shared" si="24"/>
        <v>41000</v>
      </c>
      <c r="S55" s="28">
        <f t="shared" si="29"/>
        <v>41000</v>
      </c>
      <c r="T55" s="2" t="str">
        <f t="shared" si="25"/>
        <v>PSP</v>
      </c>
      <c r="U55" s="2" t="str">
        <f t="shared" si="26"/>
        <v>GEMINIpl</v>
      </c>
      <c r="V55" s="2" t="str">
        <f t="shared" si="28"/>
        <v>us trubka solár DN20 1" - 50m dvojitá, izolace 13mm, kabel</v>
      </c>
      <c r="X55" s="2" t="str">
        <f t="shared" si="27"/>
        <v>050</v>
      </c>
    </row>
    <row r="56" spans="2:24" x14ac:dyDescent="0.25">
      <c r="B56" s="13" t="str">
        <f>Sheet1!A52</f>
        <v>1014045</v>
      </c>
      <c r="C56" s="12" t="str">
        <f>Sheet1!M52</f>
        <v>F0100-00605</v>
      </c>
      <c r="D56" s="20" t="str">
        <f>Sheet1!B52</f>
        <v>PSP GEMINIplus trubka solár DN20 1" - 100m dvojitá, izolace 13mm, kabel</v>
      </c>
      <c r="E56" s="25" t="str">
        <f>Sheet1!I52</f>
        <v>10.3</v>
      </c>
      <c r="F56" s="14">
        <v>3280</v>
      </c>
      <c r="G56" s="16">
        <f t="shared" si="15"/>
        <v>3280</v>
      </c>
      <c r="H56" s="14">
        <f t="shared" si="16"/>
        <v>3280</v>
      </c>
      <c r="I56" s="15">
        <f t="shared" si="17"/>
        <v>3280</v>
      </c>
      <c r="J56" s="16">
        <f t="shared" si="18"/>
        <v>3116</v>
      </c>
      <c r="K56" s="33">
        <f t="shared" si="19"/>
        <v>82000</v>
      </c>
      <c r="L56" s="34">
        <f t="shared" si="20"/>
        <v>82000</v>
      </c>
      <c r="M56" s="37">
        <f t="shared" si="21"/>
        <v>82000</v>
      </c>
      <c r="N56" s="15">
        <f t="shared" si="22"/>
        <v>82000</v>
      </c>
      <c r="O56" s="16">
        <f t="shared" si="23"/>
        <v>77900</v>
      </c>
      <c r="P56" s="9"/>
      <c r="Q56" s="9"/>
      <c r="R56" s="28">
        <f t="shared" si="24"/>
        <v>82000</v>
      </c>
      <c r="S56" s="28">
        <f t="shared" si="29"/>
        <v>82000</v>
      </c>
      <c r="T56" s="2" t="str">
        <f t="shared" si="25"/>
        <v>PSP</v>
      </c>
      <c r="U56" s="2" t="str">
        <f t="shared" si="26"/>
        <v>GEMINIpl</v>
      </c>
      <c r="V56" s="2" t="str">
        <f t="shared" si="28"/>
        <v>us trubka solár DN20 1" - 100m dvojitá, izolace 13mm, kabel</v>
      </c>
      <c r="X56" s="2" t="str">
        <f t="shared" si="27"/>
        <v>100</v>
      </c>
    </row>
    <row r="57" spans="2:24" x14ac:dyDescent="0.25">
      <c r="B57" s="8" t="str">
        <f>Sheet1!A53</f>
        <v>1021011</v>
      </c>
      <c r="C57" s="2" t="str">
        <f>Sheet1!M53</f>
        <v>F0005-00442</v>
      </c>
      <c r="D57" s="19" t="str">
        <f>Sheet1!B53</f>
        <v>PSP PEGASUS trubka plyn DN12 1/2" - 5m žlutý potah</v>
      </c>
      <c r="E57" s="24" t="str">
        <f>Sheet1!I53</f>
        <v>10.1</v>
      </c>
      <c r="F57" s="9">
        <v>54</v>
      </c>
      <c r="G57" s="11">
        <f t="shared" si="15"/>
        <v>54</v>
      </c>
      <c r="H57" s="9">
        <f t="shared" si="16"/>
        <v>10.8</v>
      </c>
      <c r="I57" s="10">
        <f t="shared" si="17"/>
        <v>10.8</v>
      </c>
      <c r="J57" s="11">
        <f t="shared" si="18"/>
        <v>10.26</v>
      </c>
      <c r="K57" s="31">
        <f t="shared" si="19"/>
        <v>1350</v>
      </c>
      <c r="L57" s="32">
        <f t="shared" si="20"/>
        <v>1350</v>
      </c>
      <c r="M57" s="36">
        <f t="shared" si="21"/>
        <v>270</v>
      </c>
      <c r="N57" s="10">
        <f t="shared" si="22"/>
        <v>270</v>
      </c>
      <c r="O57" s="11">
        <f t="shared" si="23"/>
        <v>256.5</v>
      </c>
      <c r="P57" s="9"/>
      <c r="Q57" s="9"/>
      <c r="R57" s="28">
        <f t="shared" si="24"/>
        <v>270</v>
      </c>
      <c r="S57" s="28">
        <f t="shared" si="29"/>
        <v>1350</v>
      </c>
      <c r="T57" s="2" t="str">
        <f t="shared" si="25"/>
        <v>PSP</v>
      </c>
      <c r="U57" s="2" t="str">
        <f t="shared" si="26"/>
        <v xml:space="preserve">PEGASUS </v>
      </c>
      <c r="V57" s="2" t="str">
        <f t="shared" si="28"/>
        <v>trubka plyn DN12 1/2" - 5m žlutý potah</v>
      </c>
      <c r="X57" s="2" t="str">
        <f t="shared" si="27"/>
        <v>005</v>
      </c>
    </row>
    <row r="58" spans="2:24" x14ac:dyDescent="0.25">
      <c r="B58" s="8" t="str">
        <f>Sheet1!A54</f>
        <v>1021012</v>
      </c>
      <c r="C58" s="2" t="str">
        <f>Sheet1!M54</f>
        <v>F0010-00443</v>
      </c>
      <c r="D58" s="19" t="str">
        <f>Sheet1!B54</f>
        <v>PSP PEGASUS trubka plyn DN12 1/2" - 10m žlutý potah</v>
      </c>
      <c r="E58" s="24" t="str">
        <f>Sheet1!I54</f>
        <v>10.1</v>
      </c>
      <c r="F58" s="9">
        <v>108</v>
      </c>
      <c r="G58" s="11">
        <f t="shared" si="15"/>
        <v>108</v>
      </c>
      <c r="H58" s="9">
        <f t="shared" si="16"/>
        <v>10.8</v>
      </c>
      <c r="I58" s="10">
        <f t="shared" si="17"/>
        <v>10.8</v>
      </c>
      <c r="J58" s="11">
        <f t="shared" si="18"/>
        <v>10.26</v>
      </c>
      <c r="K58" s="31">
        <f t="shared" si="19"/>
        <v>2700</v>
      </c>
      <c r="L58" s="32">
        <f t="shared" si="20"/>
        <v>2700</v>
      </c>
      <c r="M58" s="36">
        <f t="shared" si="21"/>
        <v>270</v>
      </c>
      <c r="N58" s="10">
        <f t="shared" si="22"/>
        <v>270</v>
      </c>
      <c r="O58" s="11">
        <f t="shared" si="23"/>
        <v>256.5</v>
      </c>
      <c r="P58" s="9"/>
      <c r="Q58" s="9"/>
      <c r="R58" s="28">
        <f t="shared" si="24"/>
        <v>270</v>
      </c>
      <c r="S58" s="28">
        <f t="shared" si="29"/>
        <v>2700</v>
      </c>
      <c r="T58" s="2" t="str">
        <f t="shared" si="25"/>
        <v>PSP</v>
      </c>
      <c r="U58" s="2" t="str">
        <f t="shared" si="26"/>
        <v xml:space="preserve">PEGASUS </v>
      </c>
      <c r="V58" s="2" t="str">
        <f t="shared" si="28"/>
        <v>trubka plyn DN12 1/2" - 10m žlutý potah</v>
      </c>
      <c r="X58" s="2" t="str">
        <f t="shared" si="27"/>
        <v>010</v>
      </c>
    </row>
    <row r="59" spans="2:24" x14ac:dyDescent="0.25">
      <c r="B59" s="8" t="str">
        <f>Sheet1!A55</f>
        <v>1021013</v>
      </c>
      <c r="C59" s="2" t="str">
        <f>Sheet1!M55</f>
        <v>F0025-00444</v>
      </c>
      <c r="D59" s="19" t="str">
        <f>Sheet1!B55</f>
        <v>PSP PEGASUS trubka plyn DN12 1/2" - 25m žlutý potah</v>
      </c>
      <c r="E59" s="24" t="str">
        <f>Sheet1!I55</f>
        <v>10.1</v>
      </c>
      <c r="F59" s="9">
        <v>254</v>
      </c>
      <c r="G59" s="11">
        <f t="shared" si="15"/>
        <v>254</v>
      </c>
      <c r="H59" s="9">
        <f t="shared" si="16"/>
        <v>10.16</v>
      </c>
      <c r="I59" s="10">
        <f t="shared" si="17"/>
        <v>10.16</v>
      </c>
      <c r="J59" s="11">
        <f t="shared" si="18"/>
        <v>9.652000000000001</v>
      </c>
      <c r="K59" s="31">
        <f t="shared" si="19"/>
        <v>6350</v>
      </c>
      <c r="L59" s="32">
        <f t="shared" si="20"/>
        <v>6350</v>
      </c>
      <c r="M59" s="36">
        <f t="shared" si="21"/>
        <v>254</v>
      </c>
      <c r="N59" s="10">
        <f t="shared" si="22"/>
        <v>254</v>
      </c>
      <c r="O59" s="11">
        <f t="shared" si="23"/>
        <v>241.3</v>
      </c>
      <c r="P59" s="9"/>
      <c r="Q59" s="9"/>
      <c r="R59" s="28">
        <f t="shared" si="24"/>
        <v>254</v>
      </c>
      <c r="S59" s="28">
        <f t="shared" si="29"/>
        <v>6350</v>
      </c>
      <c r="T59" s="2" t="str">
        <f t="shared" si="25"/>
        <v>PSP</v>
      </c>
      <c r="U59" s="2" t="str">
        <f t="shared" si="26"/>
        <v xml:space="preserve">PEGASUS </v>
      </c>
      <c r="V59" s="2" t="str">
        <f t="shared" si="28"/>
        <v>trubka plyn DN12 1/2" - 25m žlutý potah</v>
      </c>
      <c r="X59" s="2" t="str">
        <f t="shared" si="27"/>
        <v>025</v>
      </c>
    </row>
    <row r="60" spans="2:24" x14ac:dyDescent="0.25">
      <c r="B60" s="8" t="str">
        <f>Sheet1!A56</f>
        <v>1021014</v>
      </c>
      <c r="C60" s="2" t="str">
        <f>Sheet1!M56</f>
        <v>F0050-00445</v>
      </c>
      <c r="D60" s="19" t="str">
        <f>Sheet1!B56</f>
        <v>PSP PEGASUS trubka plyn DN12 1/2" - 50m žlutý potah</v>
      </c>
      <c r="E60" s="24" t="str">
        <f>Sheet1!I56</f>
        <v>10.1</v>
      </c>
      <c r="F60" s="9">
        <v>508</v>
      </c>
      <c r="G60" s="11">
        <f t="shared" si="15"/>
        <v>508</v>
      </c>
      <c r="H60" s="9">
        <f t="shared" si="16"/>
        <v>10.16</v>
      </c>
      <c r="I60" s="10">
        <f t="shared" si="17"/>
        <v>10.16</v>
      </c>
      <c r="J60" s="11">
        <f t="shared" si="18"/>
        <v>9.652000000000001</v>
      </c>
      <c r="K60" s="31">
        <f t="shared" si="19"/>
        <v>12700</v>
      </c>
      <c r="L60" s="32">
        <f t="shared" si="20"/>
        <v>12700</v>
      </c>
      <c r="M60" s="36">
        <f t="shared" si="21"/>
        <v>254</v>
      </c>
      <c r="N60" s="10">
        <f t="shared" si="22"/>
        <v>254</v>
      </c>
      <c r="O60" s="11">
        <f t="shared" si="23"/>
        <v>241.3</v>
      </c>
      <c r="P60" s="9"/>
      <c r="Q60" s="9"/>
      <c r="R60" s="28">
        <f t="shared" si="24"/>
        <v>254</v>
      </c>
      <c r="S60" s="28">
        <f t="shared" si="29"/>
        <v>12700</v>
      </c>
      <c r="T60" s="2" t="str">
        <f t="shared" si="25"/>
        <v>PSP</v>
      </c>
      <c r="U60" s="2" t="str">
        <f t="shared" si="26"/>
        <v xml:space="preserve">PEGASUS </v>
      </c>
      <c r="V60" s="2" t="str">
        <f t="shared" si="28"/>
        <v>trubka plyn DN12 1/2" - 50m žlutý potah</v>
      </c>
      <c r="X60" s="2" t="str">
        <f t="shared" si="27"/>
        <v>050</v>
      </c>
    </row>
    <row r="61" spans="2:24" x14ac:dyDescent="0.25">
      <c r="B61" s="13" t="str">
        <f>Sheet1!A57</f>
        <v>1021015</v>
      </c>
      <c r="C61" s="12" t="str">
        <f>Sheet1!M57</f>
        <v>F0100-00446</v>
      </c>
      <c r="D61" s="20" t="str">
        <f>Sheet1!B57</f>
        <v>PSP PEGASUS trubka plyn DN12 1/2" - 100m žlutý potah</v>
      </c>
      <c r="E61" s="25" t="str">
        <f>Sheet1!I57</f>
        <v>10.1</v>
      </c>
      <c r="F61" s="14">
        <v>1016</v>
      </c>
      <c r="G61" s="16">
        <f t="shared" si="15"/>
        <v>1016</v>
      </c>
      <c r="H61" s="14">
        <f t="shared" si="16"/>
        <v>10.16</v>
      </c>
      <c r="I61" s="15">
        <f t="shared" si="17"/>
        <v>10.16</v>
      </c>
      <c r="J61" s="16">
        <f t="shared" si="18"/>
        <v>9.652000000000001</v>
      </c>
      <c r="K61" s="31">
        <f t="shared" si="19"/>
        <v>25400</v>
      </c>
      <c r="L61" s="32">
        <f t="shared" si="20"/>
        <v>25400</v>
      </c>
      <c r="M61" s="36">
        <f t="shared" si="21"/>
        <v>254</v>
      </c>
      <c r="N61" s="10">
        <f t="shared" si="22"/>
        <v>254</v>
      </c>
      <c r="O61" s="11">
        <f t="shared" si="23"/>
        <v>241.3</v>
      </c>
      <c r="P61" s="9"/>
      <c r="Q61" s="9"/>
      <c r="R61" s="28">
        <f t="shared" si="24"/>
        <v>254</v>
      </c>
      <c r="S61" s="28">
        <f t="shared" si="29"/>
        <v>25400</v>
      </c>
      <c r="T61" s="2" t="str">
        <f t="shared" si="25"/>
        <v>PSP</v>
      </c>
      <c r="U61" s="2" t="str">
        <f t="shared" si="26"/>
        <v xml:space="preserve">PEGASUS </v>
      </c>
      <c r="V61" s="2" t="str">
        <f t="shared" si="28"/>
        <v>trubka plyn DN12 1/2" - 100m žlutý potah</v>
      </c>
      <c r="X61" s="2" t="str">
        <f t="shared" si="27"/>
        <v>100</v>
      </c>
    </row>
    <row r="62" spans="2:24" x14ac:dyDescent="0.25">
      <c r="B62" s="8" t="str">
        <f>Sheet1!A58</f>
        <v>1021031</v>
      </c>
      <c r="C62" s="2" t="str">
        <f>Sheet1!M58</f>
        <v>F0005-00447</v>
      </c>
      <c r="D62" s="19" t="str">
        <f>Sheet1!B58</f>
        <v>PSP PEGASUS trubka plyn DN15 3/4" - 5m žlutý potah</v>
      </c>
      <c r="E62" s="24" t="str">
        <f>Sheet1!I58</f>
        <v>10.1</v>
      </c>
      <c r="F62" s="9">
        <v>72.599999999999994</v>
      </c>
      <c r="G62" s="11">
        <f t="shared" si="15"/>
        <v>72.599999999999994</v>
      </c>
      <c r="H62" s="9">
        <f t="shared" si="16"/>
        <v>14.52</v>
      </c>
      <c r="I62" s="10">
        <f t="shared" si="17"/>
        <v>14.52</v>
      </c>
      <c r="J62" s="11">
        <f t="shared" si="18"/>
        <v>13.793999999999999</v>
      </c>
      <c r="K62" s="29">
        <f t="shared" si="19"/>
        <v>1814.9999999999998</v>
      </c>
      <c r="L62" s="30">
        <f t="shared" si="20"/>
        <v>1814.9999999999998</v>
      </c>
      <c r="M62" s="35">
        <f t="shared" si="21"/>
        <v>362.99999999999994</v>
      </c>
      <c r="N62" s="6">
        <f t="shared" si="22"/>
        <v>362.99999999999994</v>
      </c>
      <c r="O62" s="7">
        <f t="shared" si="23"/>
        <v>344.84999999999991</v>
      </c>
      <c r="P62" s="9"/>
      <c r="Q62" s="9"/>
      <c r="R62" s="28">
        <f t="shared" si="24"/>
        <v>362.99999999999994</v>
      </c>
      <c r="S62" s="28">
        <f t="shared" si="29"/>
        <v>1814.9999999999998</v>
      </c>
      <c r="T62" s="2" t="str">
        <f t="shared" si="25"/>
        <v>PSP</v>
      </c>
      <c r="U62" s="2" t="str">
        <f t="shared" si="26"/>
        <v xml:space="preserve">PEGASUS </v>
      </c>
      <c r="V62" s="2" t="str">
        <f t="shared" si="28"/>
        <v>trubka plyn DN15 3/4" - 5m žlutý potah</v>
      </c>
      <c r="X62" s="2" t="str">
        <f t="shared" si="27"/>
        <v>005</v>
      </c>
    </row>
    <row r="63" spans="2:24" x14ac:dyDescent="0.25">
      <c r="B63" s="8" t="str">
        <f>Sheet1!A59</f>
        <v>1021032</v>
      </c>
      <c r="C63" s="2" t="str">
        <f>Sheet1!M59</f>
        <v>F0010-00448</v>
      </c>
      <c r="D63" s="19" t="str">
        <f>Sheet1!B59</f>
        <v>PSP PEGASUS trubka plyn DN15 3/4" - 10m žlutý potah</v>
      </c>
      <c r="E63" s="24" t="str">
        <f>Sheet1!I59</f>
        <v>10.1</v>
      </c>
      <c r="F63" s="9">
        <v>145.19999999999999</v>
      </c>
      <c r="G63" s="11">
        <f t="shared" si="15"/>
        <v>145.19999999999999</v>
      </c>
      <c r="H63" s="9">
        <f t="shared" si="16"/>
        <v>14.52</v>
      </c>
      <c r="I63" s="10">
        <f t="shared" si="17"/>
        <v>14.52</v>
      </c>
      <c r="J63" s="11">
        <f t="shared" si="18"/>
        <v>13.793999999999999</v>
      </c>
      <c r="K63" s="31">
        <f t="shared" si="19"/>
        <v>3629.9999999999995</v>
      </c>
      <c r="L63" s="32">
        <f t="shared" si="20"/>
        <v>3629.9999999999995</v>
      </c>
      <c r="M63" s="36">
        <f t="shared" si="21"/>
        <v>362.99999999999994</v>
      </c>
      <c r="N63" s="10">
        <f t="shared" si="22"/>
        <v>362.99999999999994</v>
      </c>
      <c r="O63" s="11">
        <f t="shared" si="23"/>
        <v>344.84999999999991</v>
      </c>
      <c r="P63" s="9"/>
      <c r="Q63" s="9"/>
      <c r="R63" s="28">
        <f t="shared" si="24"/>
        <v>362.99999999999994</v>
      </c>
      <c r="S63" s="28">
        <f t="shared" si="29"/>
        <v>3629.9999999999995</v>
      </c>
      <c r="T63" s="2" t="str">
        <f t="shared" si="25"/>
        <v>PSP</v>
      </c>
      <c r="U63" s="2" t="str">
        <f t="shared" si="26"/>
        <v xml:space="preserve">PEGASUS </v>
      </c>
      <c r="V63" s="2" t="str">
        <f t="shared" si="28"/>
        <v>trubka plyn DN15 3/4" - 10m žlutý potah</v>
      </c>
      <c r="X63" s="2" t="str">
        <f t="shared" si="27"/>
        <v>010</v>
      </c>
    </row>
    <row r="64" spans="2:24" x14ac:dyDescent="0.25">
      <c r="B64" s="8" t="str">
        <f>Sheet1!A60</f>
        <v>1021033</v>
      </c>
      <c r="C64" s="2" t="str">
        <f>Sheet1!M60</f>
        <v>F0025-00449</v>
      </c>
      <c r="D64" s="19" t="str">
        <f>Sheet1!B60</f>
        <v>PSP PEGASUS trubka plyn DN15 3/4" - 25m žlutý potah</v>
      </c>
      <c r="E64" s="24" t="str">
        <f>Sheet1!I60</f>
        <v>10.1</v>
      </c>
      <c r="F64" s="9">
        <v>346</v>
      </c>
      <c r="G64" s="11">
        <f t="shared" si="15"/>
        <v>346</v>
      </c>
      <c r="H64" s="9">
        <f t="shared" si="16"/>
        <v>13.84</v>
      </c>
      <c r="I64" s="10">
        <f t="shared" si="17"/>
        <v>13.84</v>
      </c>
      <c r="J64" s="11">
        <f t="shared" si="18"/>
        <v>13.148</v>
      </c>
      <c r="K64" s="31">
        <f t="shared" si="19"/>
        <v>8650</v>
      </c>
      <c r="L64" s="32">
        <f t="shared" si="20"/>
        <v>8650</v>
      </c>
      <c r="M64" s="36">
        <f t="shared" si="21"/>
        <v>346</v>
      </c>
      <c r="N64" s="10">
        <f t="shared" si="22"/>
        <v>346</v>
      </c>
      <c r="O64" s="11">
        <f t="shared" si="23"/>
        <v>328.7</v>
      </c>
      <c r="P64" s="9"/>
      <c r="Q64" s="9"/>
      <c r="R64" s="28">
        <f t="shared" si="24"/>
        <v>346</v>
      </c>
      <c r="S64" s="28">
        <f t="shared" si="29"/>
        <v>8650</v>
      </c>
      <c r="T64" s="2" t="str">
        <f t="shared" si="25"/>
        <v>PSP</v>
      </c>
      <c r="U64" s="2" t="str">
        <f t="shared" si="26"/>
        <v xml:space="preserve">PEGASUS </v>
      </c>
      <c r="V64" s="2" t="str">
        <f t="shared" si="28"/>
        <v>trubka plyn DN15 3/4" - 25m žlutý potah</v>
      </c>
      <c r="X64" s="2" t="str">
        <f t="shared" si="27"/>
        <v>025</v>
      </c>
    </row>
    <row r="65" spans="2:24" x14ac:dyDescent="0.25">
      <c r="B65" s="8" t="str">
        <f>Sheet1!A61</f>
        <v>1021034</v>
      </c>
      <c r="C65" s="2" t="str">
        <f>Sheet1!M61</f>
        <v>F0050-00450</v>
      </c>
      <c r="D65" s="19" t="str">
        <f>Sheet1!B61</f>
        <v>PSP PEGASUS trubka plyn DN15 3/4" - 50m žlutý potah</v>
      </c>
      <c r="E65" s="24" t="str">
        <f>Sheet1!I61</f>
        <v>10.1</v>
      </c>
      <c r="F65" s="9">
        <v>692</v>
      </c>
      <c r="G65" s="11">
        <f t="shared" si="15"/>
        <v>692</v>
      </c>
      <c r="H65" s="9">
        <f t="shared" si="16"/>
        <v>13.84</v>
      </c>
      <c r="I65" s="10">
        <f t="shared" si="17"/>
        <v>13.84</v>
      </c>
      <c r="J65" s="11">
        <f t="shared" si="18"/>
        <v>13.148</v>
      </c>
      <c r="K65" s="31">
        <f t="shared" si="19"/>
        <v>17300</v>
      </c>
      <c r="L65" s="32">
        <f t="shared" si="20"/>
        <v>17300</v>
      </c>
      <c r="M65" s="36">
        <f t="shared" si="21"/>
        <v>346</v>
      </c>
      <c r="N65" s="10">
        <f t="shared" si="22"/>
        <v>346</v>
      </c>
      <c r="O65" s="11">
        <f t="shared" si="23"/>
        <v>328.7</v>
      </c>
      <c r="P65" s="9"/>
      <c r="Q65" s="9"/>
      <c r="R65" s="28">
        <f t="shared" si="24"/>
        <v>346</v>
      </c>
      <c r="S65" s="28">
        <f t="shared" si="29"/>
        <v>17300</v>
      </c>
      <c r="T65" s="2" t="str">
        <f t="shared" si="25"/>
        <v>PSP</v>
      </c>
      <c r="U65" s="2" t="str">
        <f t="shared" si="26"/>
        <v xml:space="preserve">PEGASUS </v>
      </c>
      <c r="V65" s="2" t="str">
        <f t="shared" si="28"/>
        <v>trubka plyn DN15 3/4" - 50m žlutý potah</v>
      </c>
      <c r="X65" s="2" t="str">
        <f t="shared" si="27"/>
        <v>050</v>
      </c>
    </row>
    <row r="66" spans="2:24" x14ac:dyDescent="0.25">
      <c r="B66" s="13" t="str">
        <f>Sheet1!A62</f>
        <v>1021035</v>
      </c>
      <c r="C66" s="12" t="str">
        <f>Sheet1!M62</f>
        <v>F0100-00451</v>
      </c>
      <c r="D66" s="20" t="str">
        <f>Sheet1!B62</f>
        <v>PSP PEGASUS trubka plyn DN15 3/4" - 100m žlutý potah</v>
      </c>
      <c r="E66" s="25" t="str">
        <f>Sheet1!I62</f>
        <v>10.1</v>
      </c>
      <c r="F66" s="14">
        <v>1384</v>
      </c>
      <c r="G66" s="16">
        <f t="shared" si="15"/>
        <v>1384</v>
      </c>
      <c r="H66" s="14">
        <f t="shared" si="16"/>
        <v>13.84</v>
      </c>
      <c r="I66" s="15">
        <f t="shared" si="17"/>
        <v>13.84</v>
      </c>
      <c r="J66" s="16">
        <f t="shared" si="18"/>
        <v>13.148</v>
      </c>
      <c r="K66" s="33">
        <f t="shared" si="19"/>
        <v>34600</v>
      </c>
      <c r="L66" s="34">
        <f t="shared" si="20"/>
        <v>34600</v>
      </c>
      <c r="M66" s="37">
        <f t="shared" si="21"/>
        <v>346</v>
      </c>
      <c r="N66" s="15">
        <f t="shared" si="22"/>
        <v>346</v>
      </c>
      <c r="O66" s="16">
        <f t="shared" si="23"/>
        <v>328.7</v>
      </c>
      <c r="P66" s="9"/>
      <c r="Q66" s="9"/>
      <c r="R66" s="28">
        <f t="shared" si="24"/>
        <v>346</v>
      </c>
      <c r="S66" s="28">
        <f t="shared" si="29"/>
        <v>34600</v>
      </c>
      <c r="T66" s="2" t="str">
        <f t="shared" si="25"/>
        <v>PSP</v>
      </c>
      <c r="U66" s="2" t="str">
        <f t="shared" si="26"/>
        <v xml:space="preserve">PEGASUS </v>
      </c>
      <c r="V66" s="2" t="str">
        <f t="shared" si="28"/>
        <v>trubka plyn DN15 3/4" - 100m žlutý potah</v>
      </c>
      <c r="X66" s="2" t="str">
        <f t="shared" si="27"/>
        <v>100</v>
      </c>
    </row>
    <row r="67" spans="2:24" x14ac:dyDescent="0.25">
      <c r="B67" s="8" t="str">
        <f>Sheet1!A63</f>
        <v>1021041</v>
      </c>
      <c r="C67" s="2" t="str">
        <f>Sheet1!M63</f>
        <v>F0005-00452</v>
      </c>
      <c r="D67" s="19" t="str">
        <f>Sheet1!B63</f>
        <v>PSP PEGASUS trubka plyn DN20 1" - 5m žlutý potah</v>
      </c>
      <c r="E67" s="24" t="str">
        <f>Sheet1!I63</f>
        <v>10.1</v>
      </c>
      <c r="F67" s="9">
        <v>92</v>
      </c>
      <c r="G67" s="11">
        <f t="shared" si="15"/>
        <v>92</v>
      </c>
      <c r="H67" s="9">
        <f t="shared" si="16"/>
        <v>18.399999999999999</v>
      </c>
      <c r="I67" s="10">
        <f t="shared" si="17"/>
        <v>18.399999999999999</v>
      </c>
      <c r="J67" s="11">
        <f t="shared" si="18"/>
        <v>17.479999999999997</v>
      </c>
      <c r="K67" s="31">
        <f t="shared" si="19"/>
        <v>2300</v>
      </c>
      <c r="L67" s="32">
        <f t="shared" si="20"/>
        <v>2300</v>
      </c>
      <c r="M67" s="36">
        <f t="shared" si="21"/>
        <v>460</v>
      </c>
      <c r="N67" s="10">
        <f t="shared" si="22"/>
        <v>460</v>
      </c>
      <c r="O67" s="11">
        <f t="shared" si="23"/>
        <v>437</v>
      </c>
      <c r="P67" s="9"/>
      <c r="Q67" s="9"/>
      <c r="R67" s="28">
        <f t="shared" si="24"/>
        <v>460</v>
      </c>
      <c r="S67" s="28">
        <f t="shared" si="29"/>
        <v>2300</v>
      </c>
      <c r="T67" s="2" t="str">
        <f t="shared" si="25"/>
        <v>PSP</v>
      </c>
      <c r="U67" s="2" t="str">
        <f t="shared" si="26"/>
        <v xml:space="preserve">PEGASUS </v>
      </c>
      <c r="V67" s="2" t="str">
        <f t="shared" si="28"/>
        <v>trubka plyn DN20 1" - 5m žlutý potah</v>
      </c>
      <c r="X67" s="2" t="str">
        <f t="shared" si="27"/>
        <v>005</v>
      </c>
    </row>
    <row r="68" spans="2:24" x14ac:dyDescent="0.25">
      <c r="B68" s="8" t="str">
        <f>Sheet1!A64</f>
        <v>1021042</v>
      </c>
      <c r="C68" s="2" t="str">
        <f>Sheet1!M64</f>
        <v>F0010-00453</v>
      </c>
      <c r="D68" s="19" t="str">
        <f>Sheet1!B64</f>
        <v>PSP PEGASUS trubka plyn DN20 1" - 10m žlutý potah</v>
      </c>
      <c r="E68" s="24" t="str">
        <f>Sheet1!I64</f>
        <v>10.1</v>
      </c>
      <c r="F68" s="9">
        <v>184</v>
      </c>
      <c r="G68" s="11">
        <f t="shared" si="15"/>
        <v>184</v>
      </c>
      <c r="H68" s="9">
        <f t="shared" si="16"/>
        <v>18.399999999999999</v>
      </c>
      <c r="I68" s="10">
        <f t="shared" si="17"/>
        <v>18.399999999999999</v>
      </c>
      <c r="J68" s="11">
        <f t="shared" si="18"/>
        <v>17.479999999999997</v>
      </c>
      <c r="K68" s="31">
        <f t="shared" si="19"/>
        <v>4600</v>
      </c>
      <c r="L68" s="32">
        <f t="shared" si="20"/>
        <v>4600</v>
      </c>
      <c r="M68" s="36">
        <f t="shared" si="21"/>
        <v>460</v>
      </c>
      <c r="N68" s="10">
        <f t="shared" si="22"/>
        <v>460</v>
      </c>
      <c r="O68" s="11">
        <f t="shared" si="23"/>
        <v>437</v>
      </c>
      <c r="P68" s="9"/>
      <c r="Q68" s="9"/>
      <c r="R68" s="28">
        <f t="shared" si="24"/>
        <v>460</v>
      </c>
      <c r="S68" s="28">
        <f t="shared" si="29"/>
        <v>4600</v>
      </c>
      <c r="T68" s="2" t="str">
        <f t="shared" si="25"/>
        <v>PSP</v>
      </c>
      <c r="U68" s="2" t="str">
        <f t="shared" si="26"/>
        <v xml:space="preserve">PEGASUS </v>
      </c>
      <c r="V68" s="2" t="str">
        <f t="shared" si="28"/>
        <v>trubka plyn DN20 1" - 10m žlutý potah</v>
      </c>
      <c r="X68" s="2" t="str">
        <f t="shared" si="27"/>
        <v>010</v>
      </c>
    </row>
    <row r="69" spans="2:24" x14ac:dyDescent="0.25">
      <c r="B69" s="8" t="str">
        <f>Sheet1!A65</f>
        <v>1021043</v>
      </c>
      <c r="C69" s="2" t="str">
        <f>Sheet1!M65</f>
        <v>F0025-00454</v>
      </c>
      <c r="D69" s="19" t="str">
        <f>Sheet1!B65</f>
        <v>PSP PEGASUS trubka plyn DN20 1" - 25m žlutý potah</v>
      </c>
      <c r="E69" s="24" t="str">
        <f>Sheet1!I65</f>
        <v>10.1</v>
      </c>
      <c r="F69" s="9">
        <v>426</v>
      </c>
      <c r="G69" s="11">
        <f t="shared" si="15"/>
        <v>426</v>
      </c>
      <c r="H69" s="9">
        <f t="shared" si="16"/>
        <v>17.04</v>
      </c>
      <c r="I69" s="10">
        <f t="shared" si="17"/>
        <v>17.04</v>
      </c>
      <c r="J69" s="11">
        <f t="shared" si="18"/>
        <v>16.187999999999999</v>
      </c>
      <c r="K69" s="31">
        <f t="shared" si="19"/>
        <v>10650</v>
      </c>
      <c r="L69" s="32">
        <f t="shared" si="20"/>
        <v>10650</v>
      </c>
      <c r="M69" s="36">
        <f t="shared" si="21"/>
        <v>426</v>
      </c>
      <c r="N69" s="10">
        <f t="shared" si="22"/>
        <v>426</v>
      </c>
      <c r="O69" s="11">
        <f t="shared" si="23"/>
        <v>404.7</v>
      </c>
      <c r="P69" s="9"/>
      <c r="Q69" s="9"/>
      <c r="R69" s="28">
        <f t="shared" si="24"/>
        <v>426</v>
      </c>
      <c r="S69" s="28">
        <f t="shared" si="29"/>
        <v>10650</v>
      </c>
      <c r="T69" s="2" t="str">
        <f t="shared" si="25"/>
        <v>PSP</v>
      </c>
      <c r="U69" s="2" t="str">
        <f t="shared" si="26"/>
        <v xml:space="preserve">PEGASUS </v>
      </c>
      <c r="V69" s="2" t="str">
        <f t="shared" si="28"/>
        <v>trubka plyn DN20 1" - 25m žlutý potah</v>
      </c>
      <c r="X69" s="2" t="str">
        <f t="shared" si="27"/>
        <v>025</v>
      </c>
    </row>
    <row r="70" spans="2:24" x14ac:dyDescent="0.25">
      <c r="B70" s="8" t="str">
        <f>Sheet1!A66</f>
        <v>1021044</v>
      </c>
      <c r="C70" s="2" t="str">
        <f>Sheet1!M66</f>
        <v>F0050-00455</v>
      </c>
      <c r="D70" s="19" t="str">
        <f>Sheet1!B66</f>
        <v>PSP PEGASUS trubka plyn DN20 1" - 50m žlutý potah</v>
      </c>
      <c r="E70" s="24" t="str">
        <f>Sheet1!I66</f>
        <v>10.1</v>
      </c>
      <c r="F70" s="9">
        <v>852</v>
      </c>
      <c r="G70" s="11">
        <f t="shared" si="15"/>
        <v>852</v>
      </c>
      <c r="H70" s="9">
        <f t="shared" si="16"/>
        <v>17.04</v>
      </c>
      <c r="I70" s="10">
        <f t="shared" si="17"/>
        <v>17.04</v>
      </c>
      <c r="J70" s="11">
        <f t="shared" si="18"/>
        <v>16.187999999999999</v>
      </c>
      <c r="K70" s="31">
        <f t="shared" si="19"/>
        <v>21300</v>
      </c>
      <c r="L70" s="32">
        <f t="shared" si="20"/>
        <v>21300</v>
      </c>
      <c r="M70" s="36">
        <f t="shared" si="21"/>
        <v>426</v>
      </c>
      <c r="N70" s="10">
        <f t="shared" si="22"/>
        <v>426</v>
      </c>
      <c r="O70" s="11">
        <f t="shared" si="23"/>
        <v>404.7</v>
      </c>
      <c r="P70" s="9"/>
      <c r="Q70" s="9"/>
      <c r="R70" s="28">
        <f t="shared" si="24"/>
        <v>426</v>
      </c>
      <c r="S70" s="28">
        <f t="shared" si="29"/>
        <v>21300</v>
      </c>
      <c r="T70" s="2" t="str">
        <f t="shared" si="25"/>
        <v>PSP</v>
      </c>
      <c r="U70" s="2" t="str">
        <f t="shared" si="26"/>
        <v xml:space="preserve">PEGASUS </v>
      </c>
      <c r="V70" s="2" t="str">
        <f t="shared" si="28"/>
        <v>trubka plyn DN20 1" - 50m žlutý potah</v>
      </c>
      <c r="X70" s="2" t="str">
        <f t="shared" si="27"/>
        <v>050</v>
      </c>
    </row>
    <row r="71" spans="2:24" x14ac:dyDescent="0.25">
      <c r="B71" s="13" t="str">
        <f>Sheet1!A67</f>
        <v>1021045</v>
      </c>
      <c r="C71" s="12" t="str">
        <f>Sheet1!M67</f>
        <v>F0100-00456</v>
      </c>
      <c r="D71" s="20" t="str">
        <f>Sheet1!B67</f>
        <v>PSP PEGASUS trubka plyn DN20 1" - 100m žlutý potah</v>
      </c>
      <c r="E71" s="25" t="str">
        <f>Sheet1!I67</f>
        <v>10.1</v>
      </c>
      <c r="F71" s="14">
        <v>1704</v>
      </c>
      <c r="G71" s="16">
        <f t="shared" si="15"/>
        <v>1704</v>
      </c>
      <c r="H71" s="14">
        <f t="shared" si="16"/>
        <v>17.04</v>
      </c>
      <c r="I71" s="15">
        <f t="shared" si="17"/>
        <v>17.04</v>
      </c>
      <c r="J71" s="16">
        <f t="shared" si="18"/>
        <v>16.187999999999999</v>
      </c>
      <c r="K71" s="31">
        <f t="shared" si="19"/>
        <v>42600</v>
      </c>
      <c r="L71" s="32">
        <f t="shared" si="20"/>
        <v>42600</v>
      </c>
      <c r="M71" s="36">
        <f t="shared" si="21"/>
        <v>426</v>
      </c>
      <c r="N71" s="10">
        <f t="shared" si="22"/>
        <v>426</v>
      </c>
      <c r="O71" s="11">
        <f t="shared" si="23"/>
        <v>404.7</v>
      </c>
      <c r="P71" s="9"/>
      <c r="Q71" s="9"/>
      <c r="R71" s="28">
        <f t="shared" si="24"/>
        <v>426</v>
      </c>
      <c r="S71" s="28">
        <f t="shared" si="29"/>
        <v>42600</v>
      </c>
      <c r="T71" s="2" t="str">
        <f t="shared" si="25"/>
        <v>PSP</v>
      </c>
      <c r="U71" s="2" t="str">
        <f t="shared" si="26"/>
        <v xml:space="preserve">PEGASUS </v>
      </c>
      <c r="V71" s="2" t="str">
        <f t="shared" si="28"/>
        <v>trubka plyn DN20 1" - 100m žlutý potah</v>
      </c>
      <c r="X71" s="2" t="str">
        <f t="shared" si="27"/>
        <v>100</v>
      </c>
    </row>
    <row r="72" spans="2:24" x14ac:dyDescent="0.25">
      <c r="B72" s="8" t="str">
        <f>Sheet1!A68</f>
        <v>1021051</v>
      </c>
      <c r="C72" s="2" t="str">
        <f>Sheet1!M68</f>
        <v>F0005-01317</v>
      </c>
      <c r="D72" s="19" t="str">
        <f>Sheet1!B68</f>
        <v>PSP PEGASUS trubka plyn DN25 5/4" - 5m žlutý potah</v>
      </c>
      <c r="E72" s="24" t="str">
        <f>Sheet1!I68</f>
        <v>10.1</v>
      </c>
      <c r="F72" s="9">
        <v>139</v>
      </c>
      <c r="G72" s="11">
        <f t="shared" si="15"/>
        <v>139</v>
      </c>
      <c r="H72" s="9">
        <f t="shared" si="16"/>
        <v>27.8</v>
      </c>
      <c r="I72" s="10">
        <f t="shared" si="17"/>
        <v>27.8</v>
      </c>
      <c r="J72" s="11">
        <f t="shared" si="18"/>
        <v>26.41</v>
      </c>
      <c r="K72" s="29">
        <f t="shared" si="19"/>
        <v>3475</v>
      </c>
      <c r="L72" s="30">
        <f t="shared" si="20"/>
        <v>3475</v>
      </c>
      <c r="M72" s="35">
        <f t="shared" si="21"/>
        <v>695</v>
      </c>
      <c r="N72" s="6">
        <f t="shared" si="22"/>
        <v>695</v>
      </c>
      <c r="O72" s="7">
        <f t="shared" si="23"/>
        <v>660.25</v>
      </c>
      <c r="P72" s="9"/>
      <c r="Q72" s="9"/>
      <c r="R72" s="28">
        <f t="shared" si="24"/>
        <v>695</v>
      </c>
      <c r="S72" s="28">
        <f t="shared" si="29"/>
        <v>3475</v>
      </c>
      <c r="T72" s="2" t="str">
        <f t="shared" si="25"/>
        <v>PSP</v>
      </c>
      <c r="U72" s="2" t="str">
        <f t="shared" si="26"/>
        <v xml:space="preserve">PEGASUS </v>
      </c>
      <c r="V72" s="2" t="str">
        <f t="shared" si="28"/>
        <v>trubka plyn DN25 5/4" - 5m žlutý potah</v>
      </c>
      <c r="X72" s="2" t="str">
        <f t="shared" si="27"/>
        <v>005</v>
      </c>
    </row>
    <row r="73" spans="2:24" x14ac:dyDescent="0.25">
      <c r="B73" s="8" t="str">
        <f>Sheet1!A69</f>
        <v>1021052</v>
      </c>
      <c r="C73" s="2" t="str">
        <f>Sheet1!M69</f>
        <v>F0010-01318</v>
      </c>
      <c r="D73" s="19" t="str">
        <f>Sheet1!B69</f>
        <v>PSP PEGASUS trubka plyn DN25 5/4" - 10m žlutý potah</v>
      </c>
      <c r="E73" s="24" t="str">
        <f>Sheet1!I69</f>
        <v>10.1</v>
      </c>
      <c r="F73" s="9">
        <v>278</v>
      </c>
      <c r="G73" s="11">
        <f t="shared" si="15"/>
        <v>278</v>
      </c>
      <c r="H73" s="9">
        <f t="shared" si="16"/>
        <v>27.8</v>
      </c>
      <c r="I73" s="10">
        <f t="shared" si="17"/>
        <v>27.8</v>
      </c>
      <c r="J73" s="11">
        <f t="shared" si="18"/>
        <v>26.41</v>
      </c>
      <c r="K73" s="31">
        <f t="shared" si="19"/>
        <v>6950</v>
      </c>
      <c r="L73" s="32">
        <f t="shared" si="20"/>
        <v>6950</v>
      </c>
      <c r="M73" s="36">
        <f t="shared" si="21"/>
        <v>695</v>
      </c>
      <c r="N73" s="10">
        <f t="shared" si="22"/>
        <v>695</v>
      </c>
      <c r="O73" s="11">
        <f t="shared" si="23"/>
        <v>660.25</v>
      </c>
      <c r="P73" s="9"/>
      <c r="Q73" s="9"/>
      <c r="R73" s="28">
        <f t="shared" si="24"/>
        <v>695</v>
      </c>
      <c r="S73" s="28">
        <f t="shared" si="29"/>
        <v>6950</v>
      </c>
      <c r="T73" s="2" t="str">
        <f t="shared" si="25"/>
        <v>PSP</v>
      </c>
      <c r="U73" s="2" t="str">
        <f t="shared" si="26"/>
        <v xml:space="preserve">PEGASUS </v>
      </c>
      <c r="V73" s="2" t="str">
        <f t="shared" si="28"/>
        <v>trubka plyn DN25 5/4" - 10m žlutý potah</v>
      </c>
      <c r="X73" s="2" t="str">
        <f t="shared" si="27"/>
        <v>010</v>
      </c>
    </row>
    <row r="74" spans="2:24" x14ac:dyDescent="0.25">
      <c r="B74" s="8" t="str">
        <f>Sheet1!A70</f>
        <v>1021053</v>
      </c>
      <c r="C74" s="2" t="str">
        <f>Sheet1!M70</f>
        <v>F0025-00457</v>
      </c>
      <c r="D74" s="19" t="str">
        <f>Sheet1!B70</f>
        <v>PSP PEGASUS trubka plyn DN25 5/4" - 25m žlutý potah</v>
      </c>
      <c r="E74" s="24" t="str">
        <f>Sheet1!I70</f>
        <v>10.1</v>
      </c>
      <c r="F74" s="9">
        <v>645</v>
      </c>
      <c r="G74" s="11">
        <f t="shared" ref="G74:G105" si="30">IF(E74=$E$2,(100-$K$2)/100*F74,IF(E74=$E$3,(100-$K$3)/100*F74,IF(E74=$E$4,(100-$K$4)/100*F74,IF(E74=$E$5,(100-$K$5)/100*F74,0))))</f>
        <v>645</v>
      </c>
      <c r="H74" s="9">
        <f t="shared" ref="H74:H105" si="31">IF(E74="10.1",F74/X74,F74)</f>
        <v>25.8</v>
      </c>
      <c r="I74" s="10">
        <f t="shared" ref="I74:I105" si="32">IF(E74="10.1",G74/X74,G74)</f>
        <v>25.8</v>
      </c>
      <c r="J74" s="11">
        <f t="shared" ref="J74:J105" si="33">I74*(100-$K$6)/100</f>
        <v>24.51</v>
      </c>
      <c r="K74" s="31">
        <f t="shared" ref="K74:K105" si="34">F74*$B$6</f>
        <v>16125</v>
      </c>
      <c r="L74" s="32">
        <f t="shared" ref="L74:L105" si="35">IF(E74=$E$2,(100-$K$2)/100*K74,IF(E74=$E$3,(100-$K$3)/100*K74,IF(E74=$E$4,(100-$K$4)/100*K74,IF(E74=$E$5,(100-$K$5)/100*K74,0))))</f>
        <v>16125</v>
      </c>
      <c r="M74" s="36">
        <f t="shared" ref="M74:M105" si="36">IF(E74="10.1",K74/X74,K74)</f>
        <v>645</v>
      </c>
      <c r="N74" s="10">
        <f t="shared" ref="N74:N105" si="37">IF(E74="10.1",L74/X74,L74)</f>
        <v>645</v>
      </c>
      <c r="O74" s="11">
        <f t="shared" ref="O74:O105" si="38">N74*(100-$K$6)/100</f>
        <v>612.75</v>
      </c>
      <c r="P74" s="9"/>
      <c r="Q74" s="9"/>
      <c r="R74" s="28">
        <f t="shared" ref="R74:R105" si="39">M74</f>
        <v>645</v>
      </c>
      <c r="S74" s="28">
        <f t="shared" si="29"/>
        <v>16125</v>
      </c>
      <c r="T74" s="2" t="str">
        <f t="shared" ref="T74:T105" si="40">MID(D74,1,3)</f>
        <v>PSP</v>
      </c>
      <c r="U74" s="2" t="str">
        <f t="shared" ref="U74:U82" si="41">MID(D74,5,8)</f>
        <v xml:space="preserve">PEGASUS </v>
      </c>
      <c r="V74" s="2" t="str">
        <f t="shared" si="28"/>
        <v>trubka plyn DN25 5/4" - 25m žlutý potah</v>
      </c>
      <c r="X74" s="2" t="str">
        <f t="shared" ref="X74:X105" si="42">MID(C74,3,3)</f>
        <v>025</v>
      </c>
    </row>
    <row r="75" spans="2:24" x14ac:dyDescent="0.25">
      <c r="B75" s="13" t="str">
        <f>Sheet1!A71</f>
        <v>1021054</v>
      </c>
      <c r="C75" s="12" t="str">
        <f>Sheet1!M71</f>
        <v>F0050-00458</v>
      </c>
      <c r="D75" s="20" t="str">
        <f>Sheet1!B71</f>
        <v>PSP PEGASUS trubka plyn DN25 5/4" - 50m žlutý potah</v>
      </c>
      <c r="E75" s="25" t="str">
        <f>Sheet1!I71</f>
        <v>10.1</v>
      </c>
      <c r="F75" s="14">
        <v>1290</v>
      </c>
      <c r="G75" s="16">
        <f t="shared" si="30"/>
        <v>1290</v>
      </c>
      <c r="H75" s="14">
        <f t="shared" si="31"/>
        <v>25.8</v>
      </c>
      <c r="I75" s="15">
        <f t="shared" si="32"/>
        <v>25.8</v>
      </c>
      <c r="J75" s="16">
        <f t="shared" si="33"/>
        <v>24.51</v>
      </c>
      <c r="K75" s="33">
        <f t="shared" si="34"/>
        <v>32250</v>
      </c>
      <c r="L75" s="34">
        <f t="shared" si="35"/>
        <v>32250</v>
      </c>
      <c r="M75" s="37">
        <f t="shared" si="36"/>
        <v>645</v>
      </c>
      <c r="N75" s="15">
        <f t="shared" si="37"/>
        <v>645</v>
      </c>
      <c r="O75" s="16">
        <f t="shared" si="38"/>
        <v>612.75</v>
      </c>
      <c r="P75" s="9"/>
      <c r="Q75" s="9"/>
      <c r="R75" s="28">
        <f t="shared" si="39"/>
        <v>645</v>
      </c>
      <c r="S75" s="28">
        <f t="shared" si="29"/>
        <v>32250</v>
      </c>
      <c r="T75" s="2" t="str">
        <f t="shared" si="40"/>
        <v>PSP</v>
      </c>
      <c r="U75" s="2" t="str">
        <f t="shared" si="41"/>
        <v xml:space="preserve">PEGASUS </v>
      </c>
      <c r="V75" s="2" t="str">
        <f t="shared" si="28"/>
        <v>trubka plyn DN25 5/4" - 50m žlutý potah</v>
      </c>
      <c r="X75" s="2" t="str">
        <f t="shared" si="42"/>
        <v>050</v>
      </c>
    </row>
    <row r="76" spans="2:24" x14ac:dyDescent="0.25">
      <c r="B76" s="8" t="str">
        <f>Sheet1!A72</f>
        <v>1022022</v>
      </c>
      <c r="C76" s="2" t="str">
        <f>Sheet1!M72</f>
        <v>F0010-01016</v>
      </c>
      <c r="D76" s="19" t="str">
        <f>Sheet1!B72</f>
        <v>PSP PEGASUS těsnění náhradní NBR 1/2" - DN12 plyn</v>
      </c>
      <c r="E76" s="24" t="str">
        <f>Sheet1!I72</f>
        <v>10.2</v>
      </c>
      <c r="F76" s="9">
        <v>0.34</v>
      </c>
      <c r="G76" s="11">
        <f t="shared" si="30"/>
        <v>0.34</v>
      </c>
      <c r="H76" s="9">
        <f t="shared" si="31"/>
        <v>0.34</v>
      </c>
      <c r="I76" s="10">
        <f t="shared" si="32"/>
        <v>0.34</v>
      </c>
      <c r="J76" s="11">
        <f t="shared" si="33"/>
        <v>0.32300000000000006</v>
      </c>
      <c r="K76" s="31">
        <f t="shared" si="34"/>
        <v>8.5</v>
      </c>
      <c r="L76" s="32">
        <f t="shared" si="35"/>
        <v>8.5</v>
      </c>
      <c r="M76" s="36">
        <f t="shared" si="36"/>
        <v>8.5</v>
      </c>
      <c r="N76" s="10">
        <f t="shared" si="37"/>
        <v>8.5</v>
      </c>
      <c r="O76" s="11">
        <f t="shared" si="38"/>
        <v>8.0749999999999993</v>
      </c>
      <c r="P76" s="9"/>
      <c r="Q76" s="9"/>
      <c r="R76" s="28">
        <f t="shared" si="39"/>
        <v>8.5</v>
      </c>
      <c r="S76" s="28">
        <f t="shared" si="29"/>
        <v>85</v>
      </c>
      <c r="T76" s="2" t="str">
        <f t="shared" si="40"/>
        <v>PSP</v>
      </c>
      <c r="U76" s="2" t="str">
        <f t="shared" si="41"/>
        <v xml:space="preserve">PEGASUS </v>
      </c>
      <c r="V76" s="2" t="str">
        <f t="shared" si="28"/>
        <v>těsnění náhradní NBR 1/2" - DN12 plyn</v>
      </c>
      <c r="X76" s="2" t="str">
        <f t="shared" si="42"/>
        <v>010</v>
      </c>
    </row>
    <row r="77" spans="2:24" x14ac:dyDescent="0.25">
      <c r="B77" s="8" t="str">
        <f>Sheet1!A73</f>
        <v>1022023</v>
      </c>
      <c r="C77" s="2" t="str">
        <f>Sheet1!M73</f>
        <v>F0010-01017</v>
      </c>
      <c r="D77" s="19" t="str">
        <f>Sheet1!B73</f>
        <v>PSP PEGASUS těsnění náhradní NBR 3/4" - DN15 plyn</v>
      </c>
      <c r="E77" s="24" t="str">
        <f>Sheet1!I73</f>
        <v>10.2</v>
      </c>
      <c r="F77" s="9">
        <v>0.4</v>
      </c>
      <c r="G77" s="11">
        <f t="shared" si="30"/>
        <v>0.4</v>
      </c>
      <c r="H77" s="9">
        <f t="shared" si="31"/>
        <v>0.4</v>
      </c>
      <c r="I77" s="10">
        <f t="shared" si="32"/>
        <v>0.4</v>
      </c>
      <c r="J77" s="11">
        <f t="shared" si="33"/>
        <v>0.38</v>
      </c>
      <c r="K77" s="31">
        <f t="shared" si="34"/>
        <v>10</v>
      </c>
      <c r="L77" s="32">
        <f t="shared" si="35"/>
        <v>10</v>
      </c>
      <c r="M77" s="36">
        <f t="shared" si="36"/>
        <v>10</v>
      </c>
      <c r="N77" s="10">
        <f t="shared" si="37"/>
        <v>10</v>
      </c>
      <c r="O77" s="11">
        <f t="shared" si="38"/>
        <v>9.5</v>
      </c>
      <c r="P77" s="9"/>
      <c r="Q77" s="9"/>
      <c r="R77" s="28">
        <f t="shared" si="39"/>
        <v>10</v>
      </c>
      <c r="S77" s="28">
        <f t="shared" si="29"/>
        <v>100</v>
      </c>
      <c r="T77" s="2" t="str">
        <f t="shared" si="40"/>
        <v>PSP</v>
      </c>
      <c r="U77" s="2" t="str">
        <f t="shared" si="41"/>
        <v xml:space="preserve">PEGASUS </v>
      </c>
      <c r="V77" s="2" t="str">
        <f t="shared" si="28"/>
        <v>těsnění náhradní NBR 3/4" - DN15 plyn</v>
      </c>
      <c r="X77" s="2" t="str">
        <f t="shared" si="42"/>
        <v>010</v>
      </c>
    </row>
    <row r="78" spans="2:24" x14ac:dyDescent="0.25">
      <c r="B78" s="8" t="str">
        <f>Sheet1!A74</f>
        <v>1022024</v>
      </c>
      <c r="C78" s="2" t="str">
        <f>Sheet1!M74</f>
        <v>F0010-01018</v>
      </c>
      <c r="D78" s="19" t="str">
        <f>Sheet1!B74</f>
        <v>PSP PEGASUS těsnění náhradní NBR 1" - DN20 plyn</v>
      </c>
      <c r="E78" s="24" t="str">
        <f>Sheet1!I74</f>
        <v>10.2</v>
      </c>
      <c r="F78" s="9">
        <v>0.42</v>
      </c>
      <c r="G78" s="11">
        <f t="shared" si="30"/>
        <v>0.42</v>
      </c>
      <c r="H78" s="9">
        <f t="shared" si="31"/>
        <v>0.42</v>
      </c>
      <c r="I78" s="10">
        <f t="shared" si="32"/>
        <v>0.42</v>
      </c>
      <c r="J78" s="11">
        <f t="shared" si="33"/>
        <v>0.39899999999999997</v>
      </c>
      <c r="K78" s="31">
        <f t="shared" si="34"/>
        <v>10.5</v>
      </c>
      <c r="L78" s="32">
        <f t="shared" si="35"/>
        <v>10.5</v>
      </c>
      <c r="M78" s="36">
        <f t="shared" si="36"/>
        <v>10.5</v>
      </c>
      <c r="N78" s="10">
        <f t="shared" si="37"/>
        <v>10.5</v>
      </c>
      <c r="O78" s="11">
        <f t="shared" si="38"/>
        <v>9.9749999999999996</v>
      </c>
      <c r="P78" s="9"/>
      <c r="Q78" s="9"/>
      <c r="R78" s="28">
        <f t="shared" si="39"/>
        <v>10.5</v>
      </c>
      <c r="S78" s="28">
        <f t="shared" si="29"/>
        <v>105</v>
      </c>
      <c r="T78" s="2" t="str">
        <f t="shared" si="40"/>
        <v>PSP</v>
      </c>
      <c r="U78" s="2" t="str">
        <f t="shared" si="41"/>
        <v xml:space="preserve">PEGASUS </v>
      </c>
      <c r="V78" s="2" t="str">
        <f t="shared" si="28"/>
        <v>těsnění náhradní NBR 1" - DN20 plyn</v>
      </c>
      <c r="X78" s="2" t="str">
        <f t="shared" si="42"/>
        <v>010</v>
      </c>
    </row>
    <row r="79" spans="2:24" x14ac:dyDescent="0.25">
      <c r="B79" s="8" t="str">
        <f>Sheet1!A75</f>
        <v>1022025</v>
      </c>
      <c r="C79" s="2" t="str">
        <f>Sheet1!M75</f>
        <v>F0010-01019</v>
      </c>
      <c r="D79" s="19" t="str">
        <f>Sheet1!B75</f>
        <v>PSP PEGASUS těsnění náhradní NBR 5/4" - DN25 plyn</v>
      </c>
      <c r="E79" s="24" t="str">
        <f>Sheet1!I75</f>
        <v>10.2</v>
      </c>
      <c r="F79" s="9">
        <v>0.5</v>
      </c>
      <c r="G79" s="11">
        <f t="shared" si="30"/>
        <v>0.5</v>
      </c>
      <c r="H79" s="9">
        <f t="shared" si="31"/>
        <v>0.5</v>
      </c>
      <c r="I79" s="10">
        <f t="shared" si="32"/>
        <v>0.5</v>
      </c>
      <c r="J79" s="11">
        <f t="shared" si="33"/>
        <v>0.47499999999999998</v>
      </c>
      <c r="K79" s="31">
        <f t="shared" si="34"/>
        <v>12.5</v>
      </c>
      <c r="L79" s="32">
        <f t="shared" si="35"/>
        <v>12.5</v>
      </c>
      <c r="M79" s="36">
        <f t="shared" si="36"/>
        <v>12.5</v>
      </c>
      <c r="N79" s="10">
        <f t="shared" si="37"/>
        <v>12.5</v>
      </c>
      <c r="O79" s="11">
        <f t="shared" si="38"/>
        <v>11.875</v>
      </c>
      <c r="P79" s="9"/>
      <c r="Q79" s="9"/>
      <c r="R79" s="28">
        <f t="shared" si="39"/>
        <v>12.5</v>
      </c>
      <c r="S79" s="28">
        <f t="shared" si="29"/>
        <v>125</v>
      </c>
      <c r="T79" s="2" t="str">
        <f t="shared" si="40"/>
        <v>PSP</v>
      </c>
      <c r="U79" s="2" t="str">
        <f t="shared" si="41"/>
        <v xml:space="preserve">PEGASUS </v>
      </c>
      <c r="V79" s="2" t="str">
        <f t="shared" si="28"/>
        <v>těsnění náhradní NBR 5/4" - DN25 plyn</v>
      </c>
      <c r="X79" s="2" t="str">
        <f t="shared" si="42"/>
        <v>010</v>
      </c>
    </row>
    <row r="80" spans="2:24" x14ac:dyDescent="0.25">
      <c r="B80" s="8" t="str">
        <f>Sheet1!A76</f>
        <v>1022052</v>
      </c>
      <c r="C80" s="2" t="str">
        <f>Sheet1!M76</f>
        <v>F0010-01020</v>
      </c>
      <c r="D80" s="19" t="str">
        <f>Sheet1!B76</f>
        <v>PSP PEGASUS těsnění náhradní NBR redukované 3/4" - DN12 plyn</v>
      </c>
      <c r="E80" s="24" t="str">
        <f>Sheet1!I76</f>
        <v>10.2</v>
      </c>
      <c r="F80" s="9">
        <v>0.66</v>
      </c>
      <c r="G80" s="11">
        <f t="shared" si="30"/>
        <v>0.66</v>
      </c>
      <c r="H80" s="9">
        <f t="shared" si="31"/>
        <v>0.66</v>
      </c>
      <c r="I80" s="10">
        <f t="shared" si="32"/>
        <v>0.66</v>
      </c>
      <c r="J80" s="11">
        <f t="shared" si="33"/>
        <v>0.627</v>
      </c>
      <c r="K80" s="31">
        <f t="shared" si="34"/>
        <v>16.5</v>
      </c>
      <c r="L80" s="32">
        <f t="shared" si="35"/>
        <v>16.5</v>
      </c>
      <c r="M80" s="36">
        <f t="shared" si="36"/>
        <v>16.5</v>
      </c>
      <c r="N80" s="10">
        <f t="shared" si="37"/>
        <v>16.5</v>
      </c>
      <c r="O80" s="11">
        <f t="shared" si="38"/>
        <v>15.675000000000001</v>
      </c>
      <c r="P80" s="9"/>
      <c r="Q80" s="9"/>
      <c r="R80" s="28">
        <f t="shared" si="39"/>
        <v>16.5</v>
      </c>
      <c r="S80" s="28">
        <f t="shared" si="29"/>
        <v>165</v>
      </c>
      <c r="T80" s="2" t="str">
        <f t="shared" si="40"/>
        <v>PSP</v>
      </c>
      <c r="U80" s="2" t="str">
        <f t="shared" si="41"/>
        <v xml:space="preserve">PEGASUS </v>
      </c>
      <c r="V80" s="2" t="str">
        <f t="shared" si="28"/>
        <v>těsnění náhradní NBR redukované 3/4" - DN12 plyn</v>
      </c>
      <c r="X80" s="2" t="str">
        <f t="shared" si="42"/>
        <v>010</v>
      </c>
    </row>
    <row r="81" spans="2:24" x14ac:dyDescent="0.25">
      <c r="B81" s="8" t="str">
        <f>Sheet1!A77</f>
        <v>1022053</v>
      </c>
      <c r="C81" s="2" t="str">
        <f>Sheet1!M77</f>
        <v>F0010-01021</v>
      </c>
      <c r="D81" s="19" t="str">
        <f>Sheet1!B77</f>
        <v>PSP PEGASUS těsnění náhradní NBR redukované 1" - DN15 plyn</v>
      </c>
      <c r="E81" s="24" t="str">
        <f>Sheet1!I77</f>
        <v>10.2</v>
      </c>
      <c r="F81" s="9">
        <v>0.88</v>
      </c>
      <c r="G81" s="11">
        <f t="shared" si="30"/>
        <v>0.88</v>
      </c>
      <c r="H81" s="9">
        <f t="shared" si="31"/>
        <v>0.88</v>
      </c>
      <c r="I81" s="10">
        <f t="shared" si="32"/>
        <v>0.88</v>
      </c>
      <c r="J81" s="11">
        <f t="shared" si="33"/>
        <v>0.83599999999999997</v>
      </c>
      <c r="K81" s="31">
        <f t="shared" si="34"/>
        <v>22</v>
      </c>
      <c r="L81" s="32">
        <f t="shared" si="35"/>
        <v>22</v>
      </c>
      <c r="M81" s="36">
        <f t="shared" si="36"/>
        <v>22</v>
      </c>
      <c r="N81" s="10">
        <f t="shared" si="37"/>
        <v>22</v>
      </c>
      <c r="O81" s="11">
        <f t="shared" si="38"/>
        <v>20.9</v>
      </c>
      <c r="P81" s="9"/>
      <c r="Q81" s="9"/>
      <c r="R81" s="28">
        <f t="shared" si="39"/>
        <v>22</v>
      </c>
      <c r="S81" s="28">
        <f t="shared" si="29"/>
        <v>220</v>
      </c>
      <c r="T81" s="2" t="str">
        <f t="shared" si="40"/>
        <v>PSP</v>
      </c>
      <c r="U81" s="2" t="str">
        <f t="shared" si="41"/>
        <v xml:space="preserve">PEGASUS </v>
      </c>
      <c r="V81" s="2" t="str">
        <f t="shared" si="28"/>
        <v>těsnění náhradní NBR redukované 1" - DN15 plyn</v>
      </c>
      <c r="X81" s="2" t="str">
        <f t="shared" si="42"/>
        <v>010</v>
      </c>
    </row>
    <row r="82" spans="2:24" x14ac:dyDescent="0.25">
      <c r="B82" s="13" t="str">
        <f>Sheet1!A78</f>
        <v>1022054</v>
      </c>
      <c r="C82" s="12" t="str">
        <f>Sheet1!M78</f>
        <v>F0010-01022</v>
      </c>
      <c r="D82" s="20" t="str">
        <f>Sheet1!B78</f>
        <v>PSP PEGASUS těsnění náhradní NBR redukované 5/4" - DN20 plyn</v>
      </c>
      <c r="E82" s="25" t="str">
        <f>Sheet1!I78</f>
        <v>10.2</v>
      </c>
      <c r="F82" s="14">
        <v>0.94</v>
      </c>
      <c r="G82" s="16">
        <f t="shared" si="30"/>
        <v>0.94</v>
      </c>
      <c r="H82" s="14">
        <f t="shared" si="31"/>
        <v>0.94</v>
      </c>
      <c r="I82" s="15">
        <f t="shared" si="32"/>
        <v>0.94</v>
      </c>
      <c r="J82" s="16">
        <f t="shared" si="33"/>
        <v>0.89300000000000002</v>
      </c>
      <c r="K82" s="31">
        <f t="shared" si="34"/>
        <v>23.5</v>
      </c>
      <c r="L82" s="32">
        <f t="shared" si="35"/>
        <v>23.5</v>
      </c>
      <c r="M82" s="36">
        <f t="shared" si="36"/>
        <v>23.5</v>
      </c>
      <c r="N82" s="10">
        <f t="shared" si="37"/>
        <v>23.5</v>
      </c>
      <c r="O82" s="11">
        <f t="shared" si="38"/>
        <v>22.324999999999999</v>
      </c>
      <c r="P82" s="9"/>
      <c r="Q82" s="9"/>
      <c r="R82" s="28">
        <f t="shared" si="39"/>
        <v>23.5</v>
      </c>
      <c r="S82" s="28">
        <f t="shared" si="29"/>
        <v>235</v>
      </c>
      <c r="T82" s="2" t="str">
        <f t="shared" si="40"/>
        <v>PSP</v>
      </c>
      <c r="U82" s="2" t="str">
        <f t="shared" si="41"/>
        <v xml:space="preserve">PEGASUS </v>
      </c>
      <c r="V82" s="2" t="str">
        <f t="shared" si="28"/>
        <v>těsnění náhradní NBR redukované 5/4" - DN20 plyn</v>
      </c>
      <c r="X82" s="2" t="str">
        <f t="shared" si="42"/>
        <v>010</v>
      </c>
    </row>
    <row r="83" spans="2:24" x14ac:dyDescent="0.25">
      <c r="B83" s="8" t="str">
        <f>Sheet1!A79</f>
        <v>1023202</v>
      </c>
      <c r="C83" s="2" t="str">
        <f>Sheet1!M79</f>
        <v>F0001-01363</v>
      </c>
      <c r="D83" s="19" t="str">
        <f>Sheet1!B79</f>
        <v>PSP PEGASUS přechod vnější s O-kroužky NBR 1/2" - DN12 plyn</v>
      </c>
      <c r="E83" s="24" t="str">
        <f>Sheet1!I79</f>
        <v>10.2</v>
      </c>
      <c r="F83" s="9">
        <v>6</v>
      </c>
      <c r="G83" s="11">
        <f t="shared" si="30"/>
        <v>6</v>
      </c>
      <c r="H83" s="9">
        <f t="shared" si="31"/>
        <v>6</v>
      </c>
      <c r="I83" s="10">
        <f t="shared" si="32"/>
        <v>6</v>
      </c>
      <c r="J83" s="11">
        <f t="shared" si="33"/>
        <v>5.7</v>
      </c>
      <c r="K83" s="29">
        <f t="shared" si="34"/>
        <v>150</v>
      </c>
      <c r="L83" s="30">
        <f t="shared" si="35"/>
        <v>150</v>
      </c>
      <c r="M83" s="35">
        <f t="shared" si="36"/>
        <v>150</v>
      </c>
      <c r="N83" s="6">
        <f t="shared" si="37"/>
        <v>150</v>
      </c>
      <c r="O83" s="7">
        <f t="shared" si="38"/>
        <v>142.5</v>
      </c>
      <c r="P83" s="9"/>
      <c r="Q83" s="9"/>
      <c r="R83" s="28">
        <f t="shared" si="39"/>
        <v>150</v>
      </c>
      <c r="S83" s="28">
        <f t="shared" si="29"/>
        <v>150</v>
      </c>
      <c r="T83" s="2" t="str">
        <f t="shared" si="40"/>
        <v>PSP</v>
      </c>
      <c r="U83" s="2" t="str">
        <f t="shared" ref="U83:U114" si="43">MID(D83,5,6)</f>
        <v>PEGASU</v>
      </c>
      <c r="V83" s="2" t="str">
        <f t="shared" ref="V83:V114" si="44">MID(D83,11,100)</f>
        <v>S přechod vnější s O-kroužky NBR 1/2" - DN12 plyn</v>
      </c>
      <c r="X83" s="2" t="str">
        <f t="shared" si="42"/>
        <v>001</v>
      </c>
    </row>
    <row r="84" spans="2:24" x14ac:dyDescent="0.25">
      <c r="B84" s="8" t="str">
        <f>Sheet1!A80</f>
        <v>1023204</v>
      </c>
      <c r="C84" s="2" t="str">
        <f>Sheet1!M80</f>
        <v>F0001-01364</v>
      </c>
      <c r="D84" s="19" t="str">
        <f>Sheet1!B80</f>
        <v>PSP PEGASUS přechod vnější s O-kroužky NBR 3/4" - DN15 plyn</v>
      </c>
      <c r="E84" s="24" t="str">
        <f>Sheet1!I80</f>
        <v>10.2</v>
      </c>
      <c r="F84" s="9">
        <v>6.6</v>
      </c>
      <c r="G84" s="11">
        <f t="shared" si="30"/>
        <v>6.6</v>
      </c>
      <c r="H84" s="9">
        <f t="shared" si="31"/>
        <v>6.6</v>
      </c>
      <c r="I84" s="10">
        <f t="shared" si="32"/>
        <v>6.6</v>
      </c>
      <c r="J84" s="11">
        <f t="shared" si="33"/>
        <v>6.27</v>
      </c>
      <c r="K84" s="31">
        <f t="shared" si="34"/>
        <v>165</v>
      </c>
      <c r="L84" s="32">
        <f t="shared" si="35"/>
        <v>165</v>
      </c>
      <c r="M84" s="36">
        <f t="shared" si="36"/>
        <v>165</v>
      </c>
      <c r="N84" s="10">
        <f t="shared" si="37"/>
        <v>165</v>
      </c>
      <c r="O84" s="11">
        <f t="shared" si="38"/>
        <v>156.75</v>
      </c>
      <c r="P84" s="9"/>
      <c r="Q84" s="9"/>
      <c r="R84" s="28">
        <f t="shared" si="39"/>
        <v>165</v>
      </c>
      <c r="S84" s="28">
        <f t="shared" si="29"/>
        <v>165</v>
      </c>
      <c r="T84" s="2" t="str">
        <f t="shared" si="40"/>
        <v>PSP</v>
      </c>
      <c r="U84" s="2" t="str">
        <f t="shared" si="43"/>
        <v>PEGASU</v>
      </c>
      <c r="V84" s="2" t="str">
        <f t="shared" si="44"/>
        <v>S přechod vnější s O-kroužky NBR 3/4" - DN15 plyn</v>
      </c>
      <c r="X84" s="2" t="str">
        <f t="shared" si="42"/>
        <v>001</v>
      </c>
    </row>
    <row r="85" spans="2:24" x14ac:dyDescent="0.25">
      <c r="B85" s="8" t="str">
        <f>Sheet1!A81</f>
        <v>1023205</v>
      </c>
      <c r="C85" s="2" t="str">
        <f>Sheet1!M81</f>
        <v>F0001-01365</v>
      </c>
      <c r="D85" s="19" t="str">
        <f>Sheet1!B81</f>
        <v>PSP PEGASUS přechod vnější s O-kroužky NBR 1" - DN20 plyn</v>
      </c>
      <c r="E85" s="24" t="str">
        <f>Sheet1!I81</f>
        <v>10.2</v>
      </c>
      <c r="F85" s="9">
        <v>13.2</v>
      </c>
      <c r="G85" s="11">
        <f t="shared" si="30"/>
        <v>13.2</v>
      </c>
      <c r="H85" s="9">
        <f t="shared" si="31"/>
        <v>13.2</v>
      </c>
      <c r="I85" s="10">
        <f t="shared" si="32"/>
        <v>13.2</v>
      </c>
      <c r="J85" s="11">
        <f t="shared" si="33"/>
        <v>12.54</v>
      </c>
      <c r="K85" s="31">
        <f t="shared" si="34"/>
        <v>330</v>
      </c>
      <c r="L85" s="32">
        <f t="shared" si="35"/>
        <v>330</v>
      </c>
      <c r="M85" s="36">
        <f t="shared" si="36"/>
        <v>330</v>
      </c>
      <c r="N85" s="10">
        <f t="shared" si="37"/>
        <v>330</v>
      </c>
      <c r="O85" s="11">
        <f t="shared" si="38"/>
        <v>313.5</v>
      </c>
      <c r="P85" s="9"/>
      <c r="Q85" s="9"/>
      <c r="R85" s="28">
        <f t="shared" si="39"/>
        <v>330</v>
      </c>
      <c r="S85" s="28">
        <f t="shared" si="29"/>
        <v>330</v>
      </c>
      <c r="T85" s="2" t="str">
        <f t="shared" si="40"/>
        <v>PSP</v>
      </c>
      <c r="U85" s="2" t="str">
        <f t="shared" si="43"/>
        <v>PEGASU</v>
      </c>
      <c r="V85" s="2" t="str">
        <f t="shared" si="44"/>
        <v>S přechod vnější s O-kroužky NBR 1" - DN20 plyn</v>
      </c>
      <c r="X85" s="2" t="str">
        <f t="shared" si="42"/>
        <v>001</v>
      </c>
    </row>
    <row r="86" spans="2:24" x14ac:dyDescent="0.25">
      <c r="B86" s="8" t="str">
        <f>Sheet1!A82</f>
        <v>1023212</v>
      </c>
      <c r="C86" s="2" t="str">
        <f>Sheet1!M82</f>
        <v>F0001-01366</v>
      </c>
      <c r="D86" s="19" t="str">
        <f>Sheet1!B82</f>
        <v>PSP PEGASUS přechod vnitřní s O-kroužky NBR 1/2" - DN12 plyn</v>
      </c>
      <c r="E86" s="24" t="str">
        <f>Sheet1!I82</f>
        <v>10.2</v>
      </c>
      <c r="F86" s="9">
        <v>7.2</v>
      </c>
      <c r="G86" s="11">
        <f t="shared" si="30"/>
        <v>7.2</v>
      </c>
      <c r="H86" s="9">
        <f t="shared" si="31"/>
        <v>7.2</v>
      </c>
      <c r="I86" s="10">
        <f t="shared" si="32"/>
        <v>7.2</v>
      </c>
      <c r="J86" s="11">
        <f t="shared" si="33"/>
        <v>6.84</v>
      </c>
      <c r="K86" s="31">
        <f t="shared" si="34"/>
        <v>180</v>
      </c>
      <c r="L86" s="32">
        <f t="shared" si="35"/>
        <v>180</v>
      </c>
      <c r="M86" s="36">
        <f t="shared" si="36"/>
        <v>180</v>
      </c>
      <c r="N86" s="10">
        <f t="shared" si="37"/>
        <v>180</v>
      </c>
      <c r="O86" s="11">
        <f t="shared" si="38"/>
        <v>171</v>
      </c>
      <c r="P86" s="9"/>
      <c r="Q86" s="9"/>
      <c r="R86" s="28">
        <f t="shared" si="39"/>
        <v>180</v>
      </c>
      <c r="S86" s="28">
        <f t="shared" si="29"/>
        <v>180</v>
      </c>
      <c r="T86" s="2" t="str">
        <f t="shared" si="40"/>
        <v>PSP</v>
      </c>
      <c r="U86" s="2" t="str">
        <f t="shared" si="43"/>
        <v>PEGASU</v>
      </c>
      <c r="V86" s="2" t="str">
        <f t="shared" si="44"/>
        <v>S přechod vnitřní s O-kroužky NBR 1/2" - DN12 plyn</v>
      </c>
      <c r="X86" s="2" t="str">
        <f t="shared" si="42"/>
        <v>001</v>
      </c>
    </row>
    <row r="87" spans="2:24" x14ac:dyDescent="0.25">
      <c r="B87" s="8" t="str">
        <f>Sheet1!A83</f>
        <v>1023214</v>
      </c>
      <c r="C87" s="2" t="str">
        <f>Sheet1!M83</f>
        <v>F0001-01367</v>
      </c>
      <c r="D87" s="19" t="str">
        <f>Sheet1!B83</f>
        <v>PSP PEGASUS přechod vnitřní s O-kroužky NBR 3/4" - DN15 plyn</v>
      </c>
      <c r="E87" s="24" t="str">
        <f>Sheet1!I83</f>
        <v>10.2</v>
      </c>
      <c r="F87" s="9">
        <v>7.6</v>
      </c>
      <c r="G87" s="11">
        <f t="shared" si="30"/>
        <v>7.6</v>
      </c>
      <c r="H87" s="9">
        <f t="shared" si="31"/>
        <v>7.6</v>
      </c>
      <c r="I87" s="10">
        <f t="shared" si="32"/>
        <v>7.6</v>
      </c>
      <c r="J87" s="11">
        <f t="shared" si="33"/>
        <v>7.22</v>
      </c>
      <c r="K87" s="31">
        <f t="shared" si="34"/>
        <v>190</v>
      </c>
      <c r="L87" s="32">
        <f t="shared" si="35"/>
        <v>190</v>
      </c>
      <c r="M87" s="36">
        <f t="shared" si="36"/>
        <v>190</v>
      </c>
      <c r="N87" s="10">
        <f t="shared" si="37"/>
        <v>190</v>
      </c>
      <c r="O87" s="11">
        <f t="shared" si="38"/>
        <v>180.5</v>
      </c>
      <c r="P87" s="9"/>
      <c r="Q87" s="9"/>
      <c r="R87" s="28">
        <f t="shared" si="39"/>
        <v>190</v>
      </c>
      <c r="S87" s="28">
        <f t="shared" si="29"/>
        <v>190</v>
      </c>
      <c r="T87" s="2" t="str">
        <f t="shared" si="40"/>
        <v>PSP</v>
      </c>
      <c r="U87" s="2" t="str">
        <f t="shared" si="43"/>
        <v>PEGASU</v>
      </c>
      <c r="V87" s="2" t="str">
        <f t="shared" si="44"/>
        <v>S přechod vnitřní s O-kroužky NBR 3/4" - DN15 plyn</v>
      </c>
      <c r="X87" s="2" t="str">
        <f t="shared" si="42"/>
        <v>001</v>
      </c>
    </row>
    <row r="88" spans="2:24" x14ac:dyDescent="0.25">
      <c r="B88" s="13" t="str">
        <f>Sheet1!A84</f>
        <v>1023215</v>
      </c>
      <c r="C88" s="12" t="str">
        <f>Sheet1!M84</f>
        <v>F0001-01368</v>
      </c>
      <c r="D88" s="20" t="str">
        <f>Sheet1!B84</f>
        <v>PSP PEGASUS přechod vnitřní s O-kroužky NBR 1" - DN20 plyn</v>
      </c>
      <c r="E88" s="25" t="str">
        <f>Sheet1!I84</f>
        <v>10.2</v>
      </c>
      <c r="F88" s="14">
        <v>13.6</v>
      </c>
      <c r="G88" s="16">
        <f t="shared" si="30"/>
        <v>13.6</v>
      </c>
      <c r="H88" s="14">
        <f t="shared" si="31"/>
        <v>13.6</v>
      </c>
      <c r="I88" s="15">
        <f t="shared" si="32"/>
        <v>13.6</v>
      </c>
      <c r="J88" s="16">
        <f t="shared" si="33"/>
        <v>12.92</v>
      </c>
      <c r="K88" s="33">
        <f t="shared" si="34"/>
        <v>340</v>
      </c>
      <c r="L88" s="34">
        <f t="shared" si="35"/>
        <v>340</v>
      </c>
      <c r="M88" s="37">
        <f t="shared" si="36"/>
        <v>340</v>
      </c>
      <c r="N88" s="15">
        <f t="shared" si="37"/>
        <v>340</v>
      </c>
      <c r="O88" s="16">
        <f t="shared" si="38"/>
        <v>323</v>
      </c>
      <c r="P88" s="9"/>
      <c r="Q88" s="9"/>
      <c r="R88" s="28">
        <f t="shared" si="39"/>
        <v>340</v>
      </c>
      <c r="S88" s="28">
        <f t="shared" si="29"/>
        <v>340</v>
      </c>
      <c r="T88" s="2" t="str">
        <f t="shared" si="40"/>
        <v>PSP</v>
      </c>
      <c r="U88" s="2" t="str">
        <f t="shared" si="43"/>
        <v>PEGASU</v>
      </c>
      <c r="V88" s="2" t="str">
        <f t="shared" si="44"/>
        <v>S přechod vnitřní s O-kroužky NBR 1" - DN20 plyn</v>
      </c>
      <c r="X88" s="2" t="str">
        <f t="shared" si="42"/>
        <v>001</v>
      </c>
    </row>
    <row r="89" spans="2:24" x14ac:dyDescent="0.25">
      <c r="B89" s="8" t="str">
        <f>Sheet1!A85</f>
        <v>1025001</v>
      </c>
      <c r="C89" s="2" t="str">
        <f>Sheet1!M85</f>
        <v>F0001-00112</v>
      </c>
      <c r="D89" s="19" t="str">
        <f>Sheet1!B85</f>
        <v>PSP ARIES Hadice flexibilní F/F plyn DN12 - 500mm</v>
      </c>
      <c r="E89" s="24" t="str">
        <f>Sheet1!I85</f>
        <v>10.4</v>
      </c>
      <c r="F89" s="9">
        <v>15</v>
      </c>
      <c r="G89" s="11">
        <f t="shared" si="30"/>
        <v>15</v>
      </c>
      <c r="H89" s="9">
        <f t="shared" si="31"/>
        <v>15</v>
      </c>
      <c r="I89" s="10">
        <f t="shared" si="32"/>
        <v>15</v>
      </c>
      <c r="J89" s="11">
        <f t="shared" si="33"/>
        <v>14.25</v>
      </c>
      <c r="K89" s="31">
        <f t="shared" si="34"/>
        <v>375</v>
      </c>
      <c r="L89" s="32">
        <f t="shared" si="35"/>
        <v>375</v>
      </c>
      <c r="M89" s="36">
        <f t="shared" si="36"/>
        <v>375</v>
      </c>
      <c r="N89" s="10">
        <f t="shared" si="37"/>
        <v>375</v>
      </c>
      <c r="O89" s="11">
        <f t="shared" si="38"/>
        <v>356.25</v>
      </c>
      <c r="P89" s="9"/>
      <c r="Q89" s="9"/>
      <c r="R89" s="28">
        <f t="shared" si="39"/>
        <v>375</v>
      </c>
      <c r="S89" s="28">
        <f t="shared" si="29"/>
        <v>375</v>
      </c>
      <c r="T89" s="2" t="str">
        <f t="shared" si="40"/>
        <v>PSP</v>
      </c>
      <c r="U89" s="2" t="str">
        <f t="shared" si="43"/>
        <v xml:space="preserve">ARIES </v>
      </c>
      <c r="V89" s="2" t="str">
        <f t="shared" si="44"/>
        <v>Hadice flexibilní F/F plyn DN12 - 500mm</v>
      </c>
      <c r="X89" s="2" t="str">
        <f t="shared" si="42"/>
        <v>001</v>
      </c>
    </row>
    <row r="90" spans="2:24" x14ac:dyDescent="0.25">
      <c r="B90" s="8" t="str">
        <f>Sheet1!A86</f>
        <v>1025002</v>
      </c>
      <c r="C90" s="2" t="str">
        <f>Sheet1!M86</f>
        <v>F0001-00113</v>
      </c>
      <c r="D90" s="19" t="str">
        <f>Sheet1!B86</f>
        <v>PSP ARIES Hadice flexibilní F/F plyn DN12 - 750mm</v>
      </c>
      <c r="E90" s="24" t="str">
        <f>Sheet1!I86</f>
        <v>10.4</v>
      </c>
      <c r="F90" s="9">
        <v>16.600000000000001</v>
      </c>
      <c r="G90" s="11">
        <f t="shared" si="30"/>
        <v>16.600000000000001</v>
      </c>
      <c r="H90" s="9">
        <f t="shared" si="31"/>
        <v>16.600000000000001</v>
      </c>
      <c r="I90" s="10">
        <f t="shared" si="32"/>
        <v>16.600000000000001</v>
      </c>
      <c r="J90" s="11">
        <f t="shared" si="33"/>
        <v>15.770000000000003</v>
      </c>
      <c r="K90" s="31">
        <f t="shared" si="34"/>
        <v>415.00000000000006</v>
      </c>
      <c r="L90" s="32">
        <f t="shared" si="35"/>
        <v>415.00000000000006</v>
      </c>
      <c r="M90" s="36">
        <f t="shared" si="36"/>
        <v>415.00000000000006</v>
      </c>
      <c r="N90" s="10">
        <f t="shared" si="37"/>
        <v>415.00000000000006</v>
      </c>
      <c r="O90" s="11">
        <f t="shared" si="38"/>
        <v>394.25000000000006</v>
      </c>
      <c r="P90" s="9"/>
      <c r="Q90" s="9"/>
      <c r="R90" s="28">
        <f t="shared" si="39"/>
        <v>415.00000000000006</v>
      </c>
      <c r="S90" s="28">
        <f t="shared" si="29"/>
        <v>415.00000000000006</v>
      </c>
      <c r="T90" s="2" t="str">
        <f t="shared" si="40"/>
        <v>PSP</v>
      </c>
      <c r="U90" s="2" t="str">
        <f t="shared" si="43"/>
        <v xml:space="preserve">ARIES </v>
      </c>
      <c r="V90" s="2" t="str">
        <f t="shared" si="44"/>
        <v>Hadice flexibilní F/F plyn DN12 - 750mm</v>
      </c>
      <c r="X90" s="2" t="str">
        <f t="shared" si="42"/>
        <v>001</v>
      </c>
    </row>
    <row r="91" spans="2:24" x14ac:dyDescent="0.25">
      <c r="B91" s="8" t="str">
        <f>Sheet1!A87</f>
        <v>1025003</v>
      </c>
      <c r="C91" s="2" t="str">
        <f>Sheet1!M87</f>
        <v>F0001-00114</v>
      </c>
      <c r="D91" s="19" t="str">
        <f>Sheet1!B87</f>
        <v>PSP ARIES Hadice flexibilní F/F plyn DN12 - 1000mm</v>
      </c>
      <c r="E91" s="24" t="str">
        <f>Sheet1!I87</f>
        <v>10.4</v>
      </c>
      <c r="F91" s="9">
        <v>17.600000000000001</v>
      </c>
      <c r="G91" s="11">
        <f t="shared" si="30"/>
        <v>17.600000000000001</v>
      </c>
      <c r="H91" s="9">
        <f t="shared" si="31"/>
        <v>17.600000000000001</v>
      </c>
      <c r="I91" s="10">
        <f t="shared" si="32"/>
        <v>17.600000000000001</v>
      </c>
      <c r="J91" s="11">
        <f t="shared" si="33"/>
        <v>16.720000000000002</v>
      </c>
      <c r="K91" s="31">
        <f t="shared" si="34"/>
        <v>440.00000000000006</v>
      </c>
      <c r="L91" s="32">
        <f t="shared" si="35"/>
        <v>440.00000000000006</v>
      </c>
      <c r="M91" s="36">
        <f t="shared" si="36"/>
        <v>440.00000000000006</v>
      </c>
      <c r="N91" s="10">
        <f t="shared" si="37"/>
        <v>440.00000000000006</v>
      </c>
      <c r="O91" s="11">
        <f t="shared" si="38"/>
        <v>418.00000000000006</v>
      </c>
      <c r="P91" s="9"/>
      <c r="Q91" s="9"/>
      <c r="R91" s="28">
        <f t="shared" si="39"/>
        <v>440.00000000000006</v>
      </c>
      <c r="S91" s="28">
        <f t="shared" si="29"/>
        <v>440.00000000000006</v>
      </c>
      <c r="T91" s="2" t="str">
        <f t="shared" si="40"/>
        <v>PSP</v>
      </c>
      <c r="U91" s="2" t="str">
        <f t="shared" si="43"/>
        <v xml:space="preserve">ARIES </v>
      </c>
      <c r="V91" s="2" t="str">
        <f t="shared" si="44"/>
        <v>Hadice flexibilní F/F plyn DN12 - 1000mm</v>
      </c>
      <c r="X91" s="2" t="str">
        <f t="shared" si="42"/>
        <v>001</v>
      </c>
    </row>
    <row r="92" spans="2:24" x14ac:dyDescent="0.25">
      <c r="B92" s="8" t="str">
        <f>Sheet1!A88</f>
        <v>1025004</v>
      </c>
      <c r="C92" s="2" t="str">
        <f>Sheet1!M88</f>
        <v>F0001-00115</v>
      </c>
      <c r="D92" s="19" t="str">
        <f>Sheet1!B88</f>
        <v>PSP ARIES Hadice flexibilní F/F plyn DN12 - 1250mm</v>
      </c>
      <c r="E92" s="24" t="str">
        <f>Sheet1!I88</f>
        <v>10.4</v>
      </c>
      <c r="F92" s="9">
        <v>19.2</v>
      </c>
      <c r="G92" s="11">
        <f t="shared" si="30"/>
        <v>19.2</v>
      </c>
      <c r="H92" s="9">
        <f t="shared" si="31"/>
        <v>19.2</v>
      </c>
      <c r="I92" s="10">
        <f t="shared" si="32"/>
        <v>19.2</v>
      </c>
      <c r="J92" s="11">
        <f t="shared" si="33"/>
        <v>18.239999999999998</v>
      </c>
      <c r="K92" s="31">
        <f t="shared" si="34"/>
        <v>480</v>
      </c>
      <c r="L92" s="32">
        <f t="shared" si="35"/>
        <v>480</v>
      </c>
      <c r="M92" s="36">
        <f t="shared" si="36"/>
        <v>480</v>
      </c>
      <c r="N92" s="10">
        <f t="shared" si="37"/>
        <v>480</v>
      </c>
      <c r="O92" s="11">
        <f t="shared" si="38"/>
        <v>456</v>
      </c>
      <c r="P92" s="9"/>
      <c r="Q92" s="9"/>
      <c r="R92" s="28">
        <f t="shared" si="39"/>
        <v>480</v>
      </c>
      <c r="S92" s="28">
        <f t="shared" si="29"/>
        <v>480</v>
      </c>
      <c r="T92" s="2" t="str">
        <f t="shared" si="40"/>
        <v>PSP</v>
      </c>
      <c r="U92" s="2" t="str">
        <f t="shared" si="43"/>
        <v xml:space="preserve">ARIES </v>
      </c>
      <c r="V92" s="2" t="str">
        <f t="shared" si="44"/>
        <v>Hadice flexibilní F/F plyn DN12 - 1250mm</v>
      </c>
      <c r="X92" s="2" t="str">
        <f t="shared" si="42"/>
        <v>001</v>
      </c>
    </row>
    <row r="93" spans="2:24" x14ac:dyDescent="0.25">
      <c r="B93" s="8" t="str">
        <f>Sheet1!A89</f>
        <v>1025005</v>
      </c>
      <c r="C93" s="2" t="str">
        <f>Sheet1!M89</f>
        <v>F0001-00116</v>
      </c>
      <c r="D93" s="19" t="str">
        <f>Sheet1!B89</f>
        <v>PSP ARIES Hadice flexibilní F/F plyn DN12 - 1500mm</v>
      </c>
      <c r="E93" s="24" t="str">
        <f>Sheet1!I89</f>
        <v>10.4</v>
      </c>
      <c r="F93" s="9">
        <v>20.399999999999999</v>
      </c>
      <c r="G93" s="11">
        <f t="shared" si="30"/>
        <v>20.399999999999999</v>
      </c>
      <c r="H93" s="9">
        <f t="shared" si="31"/>
        <v>20.399999999999999</v>
      </c>
      <c r="I93" s="10">
        <f t="shared" si="32"/>
        <v>20.399999999999999</v>
      </c>
      <c r="J93" s="11">
        <f t="shared" si="33"/>
        <v>19.38</v>
      </c>
      <c r="K93" s="31">
        <f t="shared" si="34"/>
        <v>509.99999999999994</v>
      </c>
      <c r="L93" s="32">
        <f t="shared" si="35"/>
        <v>509.99999999999994</v>
      </c>
      <c r="M93" s="36">
        <f t="shared" si="36"/>
        <v>509.99999999999994</v>
      </c>
      <c r="N93" s="10">
        <f t="shared" si="37"/>
        <v>509.99999999999994</v>
      </c>
      <c r="O93" s="11">
        <f t="shared" si="38"/>
        <v>484.49999999999994</v>
      </c>
      <c r="P93" s="9"/>
      <c r="Q93" s="9"/>
      <c r="R93" s="28">
        <f t="shared" si="39"/>
        <v>509.99999999999994</v>
      </c>
      <c r="S93" s="28">
        <f t="shared" si="29"/>
        <v>509.99999999999994</v>
      </c>
      <c r="T93" s="2" t="str">
        <f t="shared" si="40"/>
        <v>PSP</v>
      </c>
      <c r="U93" s="2" t="str">
        <f t="shared" si="43"/>
        <v xml:space="preserve">ARIES </v>
      </c>
      <c r="V93" s="2" t="str">
        <f t="shared" si="44"/>
        <v>Hadice flexibilní F/F plyn DN12 - 1500mm</v>
      </c>
      <c r="X93" s="2" t="str">
        <f t="shared" si="42"/>
        <v>001</v>
      </c>
    </row>
    <row r="94" spans="2:24" x14ac:dyDescent="0.25">
      <c r="B94" s="13" t="str">
        <f>Sheet1!A90</f>
        <v>1025006</v>
      </c>
      <c r="C94" s="12" t="str">
        <f>Sheet1!M90</f>
        <v>F0001-00117</v>
      </c>
      <c r="D94" s="20" t="str">
        <f>Sheet1!B90</f>
        <v>PSP ARIES Hadice flexibilní F/F plyn DN12 - 2000mm</v>
      </c>
      <c r="E94" s="25" t="str">
        <f>Sheet1!I90</f>
        <v>10.4</v>
      </c>
      <c r="F94" s="14">
        <v>23.2</v>
      </c>
      <c r="G94" s="16">
        <f t="shared" si="30"/>
        <v>23.2</v>
      </c>
      <c r="H94" s="14">
        <f t="shared" si="31"/>
        <v>23.2</v>
      </c>
      <c r="I94" s="15">
        <f t="shared" si="32"/>
        <v>23.2</v>
      </c>
      <c r="J94" s="16">
        <f t="shared" si="33"/>
        <v>22.04</v>
      </c>
      <c r="K94" s="31">
        <f t="shared" si="34"/>
        <v>580</v>
      </c>
      <c r="L94" s="32">
        <f t="shared" si="35"/>
        <v>580</v>
      </c>
      <c r="M94" s="36">
        <f t="shared" si="36"/>
        <v>580</v>
      </c>
      <c r="N94" s="10">
        <f t="shared" si="37"/>
        <v>580</v>
      </c>
      <c r="O94" s="11">
        <f t="shared" si="38"/>
        <v>551</v>
      </c>
      <c r="P94" s="9"/>
      <c r="Q94" s="9"/>
      <c r="R94" s="28">
        <f t="shared" si="39"/>
        <v>580</v>
      </c>
      <c r="S94" s="28">
        <f t="shared" si="29"/>
        <v>580</v>
      </c>
      <c r="T94" s="2" t="str">
        <f t="shared" si="40"/>
        <v>PSP</v>
      </c>
      <c r="U94" s="2" t="str">
        <f t="shared" si="43"/>
        <v xml:space="preserve">ARIES </v>
      </c>
      <c r="V94" s="2" t="str">
        <f t="shared" si="44"/>
        <v>Hadice flexibilní F/F plyn DN12 - 2000mm</v>
      </c>
      <c r="X94" s="2" t="str">
        <f t="shared" si="42"/>
        <v>001</v>
      </c>
    </row>
    <row r="95" spans="2:24" x14ac:dyDescent="0.25">
      <c r="B95" s="8" t="str">
        <f>Sheet1!A91</f>
        <v>1025011</v>
      </c>
      <c r="C95" s="2" t="str">
        <f>Sheet1!M91</f>
        <v>F0001-00118</v>
      </c>
      <c r="D95" s="19" t="str">
        <f>Sheet1!B91</f>
        <v>PSP ARIES Hadice flexibilní M/F plyn DN12 - 500mm</v>
      </c>
      <c r="E95" s="24" t="str">
        <f>Sheet1!I91</f>
        <v>10.4</v>
      </c>
      <c r="F95" s="9">
        <v>15</v>
      </c>
      <c r="G95" s="11">
        <f t="shared" si="30"/>
        <v>15</v>
      </c>
      <c r="H95" s="9">
        <f t="shared" si="31"/>
        <v>15</v>
      </c>
      <c r="I95" s="10">
        <f t="shared" si="32"/>
        <v>15</v>
      </c>
      <c r="J95" s="11">
        <f t="shared" si="33"/>
        <v>14.25</v>
      </c>
      <c r="K95" s="29">
        <f t="shared" si="34"/>
        <v>375</v>
      </c>
      <c r="L95" s="30">
        <f t="shared" si="35"/>
        <v>375</v>
      </c>
      <c r="M95" s="35">
        <f t="shared" si="36"/>
        <v>375</v>
      </c>
      <c r="N95" s="6">
        <f t="shared" si="37"/>
        <v>375</v>
      </c>
      <c r="O95" s="7">
        <f t="shared" si="38"/>
        <v>356.25</v>
      </c>
      <c r="P95" s="9"/>
      <c r="Q95" s="9"/>
      <c r="R95" s="28">
        <f t="shared" si="39"/>
        <v>375</v>
      </c>
      <c r="S95" s="28">
        <f t="shared" si="29"/>
        <v>375</v>
      </c>
      <c r="T95" s="2" t="str">
        <f t="shared" si="40"/>
        <v>PSP</v>
      </c>
      <c r="U95" s="2" t="str">
        <f t="shared" si="43"/>
        <v xml:space="preserve">ARIES </v>
      </c>
      <c r="V95" s="2" t="str">
        <f t="shared" si="44"/>
        <v>Hadice flexibilní M/F plyn DN12 - 500mm</v>
      </c>
      <c r="X95" s="2" t="str">
        <f t="shared" si="42"/>
        <v>001</v>
      </c>
    </row>
    <row r="96" spans="2:24" x14ac:dyDescent="0.25">
      <c r="B96" s="8" t="str">
        <f>Sheet1!A92</f>
        <v>1025012</v>
      </c>
      <c r="C96" s="2" t="str">
        <f>Sheet1!M92</f>
        <v>F0001-00119</v>
      </c>
      <c r="D96" s="19" t="str">
        <f>Sheet1!B92</f>
        <v>PSP ARIES Hadice flexibilní M/F plyn DN12 - 750mm</v>
      </c>
      <c r="E96" s="24" t="str">
        <f>Sheet1!I92</f>
        <v>10.4</v>
      </c>
      <c r="F96" s="9">
        <v>16.600000000000001</v>
      </c>
      <c r="G96" s="11">
        <f t="shared" si="30"/>
        <v>16.600000000000001</v>
      </c>
      <c r="H96" s="9">
        <f t="shared" si="31"/>
        <v>16.600000000000001</v>
      </c>
      <c r="I96" s="10">
        <f t="shared" si="32"/>
        <v>16.600000000000001</v>
      </c>
      <c r="J96" s="11">
        <f t="shared" si="33"/>
        <v>15.770000000000003</v>
      </c>
      <c r="K96" s="31">
        <f t="shared" si="34"/>
        <v>415.00000000000006</v>
      </c>
      <c r="L96" s="32">
        <f t="shared" si="35"/>
        <v>415.00000000000006</v>
      </c>
      <c r="M96" s="36">
        <f t="shared" si="36"/>
        <v>415.00000000000006</v>
      </c>
      <c r="N96" s="10">
        <f t="shared" si="37"/>
        <v>415.00000000000006</v>
      </c>
      <c r="O96" s="11">
        <f t="shared" si="38"/>
        <v>394.25000000000006</v>
      </c>
      <c r="P96" s="9"/>
      <c r="Q96" s="9"/>
      <c r="R96" s="28">
        <f t="shared" si="39"/>
        <v>415.00000000000006</v>
      </c>
      <c r="S96" s="28">
        <f t="shared" si="29"/>
        <v>415.00000000000006</v>
      </c>
      <c r="T96" s="2" t="str">
        <f t="shared" si="40"/>
        <v>PSP</v>
      </c>
      <c r="U96" s="2" t="str">
        <f t="shared" si="43"/>
        <v xml:space="preserve">ARIES </v>
      </c>
      <c r="V96" s="2" t="str">
        <f t="shared" si="44"/>
        <v>Hadice flexibilní M/F plyn DN12 - 750mm</v>
      </c>
      <c r="X96" s="2" t="str">
        <f t="shared" si="42"/>
        <v>001</v>
      </c>
    </row>
    <row r="97" spans="2:24" x14ac:dyDescent="0.25">
      <c r="B97" s="8" t="str">
        <f>Sheet1!A93</f>
        <v>1025013</v>
      </c>
      <c r="C97" s="2" t="str">
        <f>Sheet1!M93</f>
        <v>F0001-00120</v>
      </c>
      <c r="D97" s="19" t="str">
        <f>Sheet1!B93</f>
        <v>PSP ARIES Hadice flexibilní M/F plyn DN12 - 1000mm</v>
      </c>
      <c r="E97" s="24" t="str">
        <f>Sheet1!I93</f>
        <v>10.4</v>
      </c>
      <c r="F97" s="9">
        <v>17.600000000000001</v>
      </c>
      <c r="G97" s="11">
        <f t="shared" si="30"/>
        <v>17.600000000000001</v>
      </c>
      <c r="H97" s="9">
        <f t="shared" si="31"/>
        <v>17.600000000000001</v>
      </c>
      <c r="I97" s="10">
        <f t="shared" si="32"/>
        <v>17.600000000000001</v>
      </c>
      <c r="J97" s="11">
        <f t="shared" si="33"/>
        <v>16.720000000000002</v>
      </c>
      <c r="K97" s="31">
        <f t="shared" si="34"/>
        <v>440.00000000000006</v>
      </c>
      <c r="L97" s="32">
        <f t="shared" si="35"/>
        <v>440.00000000000006</v>
      </c>
      <c r="M97" s="36">
        <f t="shared" si="36"/>
        <v>440.00000000000006</v>
      </c>
      <c r="N97" s="10">
        <f t="shared" si="37"/>
        <v>440.00000000000006</v>
      </c>
      <c r="O97" s="11">
        <f t="shared" si="38"/>
        <v>418.00000000000006</v>
      </c>
      <c r="P97" s="9"/>
      <c r="Q97" s="9"/>
      <c r="R97" s="28">
        <f t="shared" si="39"/>
        <v>440.00000000000006</v>
      </c>
      <c r="S97" s="28">
        <f t="shared" si="29"/>
        <v>440.00000000000006</v>
      </c>
      <c r="T97" s="2" t="str">
        <f t="shared" si="40"/>
        <v>PSP</v>
      </c>
      <c r="U97" s="2" t="str">
        <f t="shared" si="43"/>
        <v xml:space="preserve">ARIES </v>
      </c>
      <c r="V97" s="2" t="str">
        <f t="shared" si="44"/>
        <v>Hadice flexibilní M/F plyn DN12 - 1000mm</v>
      </c>
      <c r="X97" s="2" t="str">
        <f t="shared" si="42"/>
        <v>001</v>
      </c>
    </row>
    <row r="98" spans="2:24" x14ac:dyDescent="0.25">
      <c r="B98" s="8" t="str">
        <f>Sheet1!A94</f>
        <v>1025014</v>
      </c>
      <c r="C98" s="2" t="str">
        <f>Sheet1!M94</f>
        <v>F0001-00121</v>
      </c>
      <c r="D98" s="19" t="str">
        <f>Sheet1!B94</f>
        <v>PSP ARIES Hadice flexibilní M/F plyn DN12 - 1250mm</v>
      </c>
      <c r="E98" s="24" t="str">
        <f>Sheet1!I94</f>
        <v>10.4</v>
      </c>
      <c r="F98" s="9">
        <v>19.2</v>
      </c>
      <c r="G98" s="11">
        <f t="shared" si="30"/>
        <v>19.2</v>
      </c>
      <c r="H98" s="9">
        <f t="shared" si="31"/>
        <v>19.2</v>
      </c>
      <c r="I98" s="10">
        <f t="shared" si="32"/>
        <v>19.2</v>
      </c>
      <c r="J98" s="11">
        <f t="shared" si="33"/>
        <v>18.239999999999998</v>
      </c>
      <c r="K98" s="31">
        <f t="shared" si="34"/>
        <v>480</v>
      </c>
      <c r="L98" s="32">
        <f t="shared" si="35"/>
        <v>480</v>
      </c>
      <c r="M98" s="36">
        <f t="shared" si="36"/>
        <v>480</v>
      </c>
      <c r="N98" s="10">
        <f t="shared" si="37"/>
        <v>480</v>
      </c>
      <c r="O98" s="11">
        <f t="shared" si="38"/>
        <v>456</v>
      </c>
      <c r="P98" s="9"/>
      <c r="Q98" s="9"/>
      <c r="R98" s="28">
        <f t="shared" si="39"/>
        <v>480</v>
      </c>
      <c r="S98" s="28">
        <f t="shared" si="29"/>
        <v>480</v>
      </c>
      <c r="T98" s="2" t="str">
        <f t="shared" si="40"/>
        <v>PSP</v>
      </c>
      <c r="U98" s="2" t="str">
        <f t="shared" si="43"/>
        <v xml:space="preserve">ARIES </v>
      </c>
      <c r="V98" s="2" t="str">
        <f t="shared" si="44"/>
        <v>Hadice flexibilní M/F plyn DN12 - 1250mm</v>
      </c>
      <c r="X98" s="2" t="str">
        <f t="shared" si="42"/>
        <v>001</v>
      </c>
    </row>
    <row r="99" spans="2:24" x14ac:dyDescent="0.25">
      <c r="B99" s="8" t="str">
        <f>Sheet1!A95</f>
        <v>1025015</v>
      </c>
      <c r="C99" s="2" t="str">
        <f>Sheet1!M95</f>
        <v>F0001-00122</v>
      </c>
      <c r="D99" s="19" t="str">
        <f>Sheet1!B95</f>
        <v>PSP ARIES Hadice flexibilní M/F plyn DN12 - 1500mm</v>
      </c>
      <c r="E99" s="24" t="str">
        <f>Sheet1!I95</f>
        <v>10.4</v>
      </c>
      <c r="F99" s="9">
        <v>20.399999999999999</v>
      </c>
      <c r="G99" s="11">
        <f t="shared" si="30"/>
        <v>20.399999999999999</v>
      </c>
      <c r="H99" s="9">
        <f t="shared" si="31"/>
        <v>20.399999999999999</v>
      </c>
      <c r="I99" s="10">
        <f t="shared" si="32"/>
        <v>20.399999999999999</v>
      </c>
      <c r="J99" s="11">
        <f t="shared" si="33"/>
        <v>19.38</v>
      </c>
      <c r="K99" s="31">
        <f t="shared" si="34"/>
        <v>509.99999999999994</v>
      </c>
      <c r="L99" s="32">
        <f t="shared" si="35"/>
        <v>509.99999999999994</v>
      </c>
      <c r="M99" s="36">
        <f t="shared" si="36"/>
        <v>509.99999999999994</v>
      </c>
      <c r="N99" s="10">
        <f t="shared" si="37"/>
        <v>509.99999999999994</v>
      </c>
      <c r="O99" s="11">
        <f t="shared" si="38"/>
        <v>484.49999999999994</v>
      </c>
      <c r="P99" s="9"/>
      <c r="Q99" s="9"/>
      <c r="R99" s="28">
        <f t="shared" si="39"/>
        <v>509.99999999999994</v>
      </c>
      <c r="S99" s="28">
        <f t="shared" si="29"/>
        <v>509.99999999999994</v>
      </c>
      <c r="T99" s="2" t="str">
        <f t="shared" si="40"/>
        <v>PSP</v>
      </c>
      <c r="U99" s="2" t="str">
        <f t="shared" si="43"/>
        <v xml:space="preserve">ARIES </v>
      </c>
      <c r="V99" s="2" t="str">
        <f t="shared" si="44"/>
        <v>Hadice flexibilní M/F plyn DN12 - 1500mm</v>
      </c>
      <c r="X99" s="2" t="str">
        <f t="shared" si="42"/>
        <v>001</v>
      </c>
    </row>
    <row r="100" spans="2:24" x14ac:dyDescent="0.25">
      <c r="B100" s="13" t="str">
        <f>Sheet1!A96</f>
        <v>1025016</v>
      </c>
      <c r="C100" s="12" t="str">
        <f>Sheet1!M96</f>
        <v>F0001-00123</v>
      </c>
      <c r="D100" s="20" t="str">
        <f>Sheet1!B96</f>
        <v>PSP ARIES Hadice flexibilní M/F plyn DN12 - 2000mm</v>
      </c>
      <c r="E100" s="25" t="str">
        <f>Sheet1!I96</f>
        <v>10.4</v>
      </c>
      <c r="F100" s="14">
        <v>23.2</v>
      </c>
      <c r="G100" s="16">
        <f t="shared" si="30"/>
        <v>23.2</v>
      </c>
      <c r="H100" s="14">
        <f t="shared" si="31"/>
        <v>23.2</v>
      </c>
      <c r="I100" s="15">
        <f t="shared" si="32"/>
        <v>23.2</v>
      </c>
      <c r="J100" s="16">
        <f t="shared" si="33"/>
        <v>22.04</v>
      </c>
      <c r="K100" s="33">
        <f t="shared" si="34"/>
        <v>580</v>
      </c>
      <c r="L100" s="34">
        <f t="shared" si="35"/>
        <v>580</v>
      </c>
      <c r="M100" s="37">
        <f t="shared" si="36"/>
        <v>580</v>
      </c>
      <c r="N100" s="15">
        <f t="shared" si="37"/>
        <v>580</v>
      </c>
      <c r="O100" s="16">
        <f t="shared" si="38"/>
        <v>551</v>
      </c>
      <c r="P100" s="9"/>
      <c r="Q100" s="9"/>
      <c r="R100" s="28">
        <f t="shared" si="39"/>
        <v>580</v>
      </c>
      <c r="S100" s="28">
        <f t="shared" si="29"/>
        <v>580</v>
      </c>
      <c r="T100" s="2" t="str">
        <f t="shared" si="40"/>
        <v>PSP</v>
      </c>
      <c r="U100" s="2" t="str">
        <f t="shared" si="43"/>
        <v xml:space="preserve">ARIES </v>
      </c>
      <c r="V100" s="2" t="str">
        <f t="shared" si="44"/>
        <v>Hadice flexibilní M/F plyn DN12 - 2000mm</v>
      </c>
      <c r="X100" s="2" t="str">
        <f t="shared" si="42"/>
        <v>001</v>
      </c>
    </row>
    <row r="101" spans="2:24" x14ac:dyDescent="0.25">
      <c r="B101" s="8" t="str">
        <f>Sheet1!A97</f>
        <v>1025021</v>
      </c>
      <c r="C101" s="2" t="str">
        <f>Sheet1!M97</f>
        <v>F0001-00124</v>
      </c>
      <c r="D101" s="19" t="str">
        <f>Sheet1!B97</f>
        <v>PSP ARIES Hadice flexibilní SwM/F plyn DN12 - 500mm</v>
      </c>
      <c r="E101" s="24" t="str">
        <f>Sheet1!I97</f>
        <v>10.4</v>
      </c>
      <c r="F101" s="9">
        <v>17</v>
      </c>
      <c r="G101" s="11">
        <f t="shared" si="30"/>
        <v>17</v>
      </c>
      <c r="H101" s="9">
        <f t="shared" si="31"/>
        <v>17</v>
      </c>
      <c r="I101" s="10">
        <f t="shared" si="32"/>
        <v>17</v>
      </c>
      <c r="J101" s="11">
        <f t="shared" si="33"/>
        <v>16.149999999999999</v>
      </c>
      <c r="K101" s="31">
        <f t="shared" si="34"/>
        <v>425</v>
      </c>
      <c r="L101" s="32">
        <f t="shared" si="35"/>
        <v>425</v>
      </c>
      <c r="M101" s="36">
        <f t="shared" si="36"/>
        <v>425</v>
      </c>
      <c r="N101" s="10">
        <f t="shared" si="37"/>
        <v>425</v>
      </c>
      <c r="O101" s="11">
        <f t="shared" si="38"/>
        <v>403.75</v>
      </c>
      <c r="P101" s="9"/>
      <c r="Q101" s="9"/>
      <c r="R101" s="28">
        <f t="shared" si="39"/>
        <v>425</v>
      </c>
      <c r="S101" s="28">
        <f t="shared" si="29"/>
        <v>425</v>
      </c>
      <c r="T101" s="2" t="str">
        <f t="shared" si="40"/>
        <v>PSP</v>
      </c>
      <c r="U101" s="2" t="str">
        <f t="shared" si="43"/>
        <v xml:space="preserve">ARIES </v>
      </c>
      <c r="V101" s="2" t="str">
        <f t="shared" si="44"/>
        <v>Hadice flexibilní SwM/F plyn DN12 - 500mm</v>
      </c>
      <c r="X101" s="2" t="str">
        <f t="shared" si="42"/>
        <v>001</v>
      </c>
    </row>
    <row r="102" spans="2:24" x14ac:dyDescent="0.25">
      <c r="B102" s="8" t="str">
        <f>Sheet1!A98</f>
        <v>1025022</v>
      </c>
      <c r="C102" s="2" t="str">
        <f>Sheet1!M98</f>
        <v>F0001-00125</v>
      </c>
      <c r="D102" s="19" t="str">
        <f>Sheet1!B98</f>
        <v>PSP ARIES Hadice flexibilní SwM/F plyn DN12 - 750mm</v>
      </c>
      <c r="E102" s="24" t="str">
        <f>Sheet1!I98</f>
        <v>10.4</v>
      </c>
      <c r="F102" s="9">
        <v>18.2</v>
      </c>
      <c r="G102" s="11">
        <f t="shared" si="30"/>
        <v>18.2</v>
      </c>
      <c r="H102" s="9">
        <f t="shared" si="31"/>
        <v>18.2</v>
      </c>
      <c r="I102" s="10">
        <f t="shared" si="32"/>
        <v>18.2</v>
      </c>
      <c r="J102" s="11">
        <f t="shared" si="33"/>
        <v>17.29</v>
      </c>
      <c r="K102" s="31">
        <f t="shared" si="34"/>
        <v>455</v>
      </c>
      <c r="L102" s="32">
        <f t="shared" si="35"/>
        <v>455</v>
      </c>
      <c r="M102" s="36">
        <f t="shared" si="36"/>
        <v>455</v>
      </c>
      <c r="N102" s="10">
        <f t="shared" si="37"/>
        <v>455</v>
      </c>
      <c r="O102" s="11">
        <f t="shared" si="38"/>
        <v>432.25</v>
      </c>
      <c r="P102" s="9"/>
      <c r="Q102" s="9"/>
      <c r="R102" s="28">
        <f t="shared" si="39"/>
        <v>455</v>
      </c>
      <c r="S102" s="28">
        <f t="shared" si="29"/>
        <v>455</v>
      </c>
      <c r="T102" s="2" t="str">
        <f t="shared" si="40"/>
        <v>PSP</v>
      </c>
      <c r="U102" s="2" t="str">
        <f t="shared" si="43"/>
        <v xml:space="preserve">ARIES </v>
      </c>
      <c r="V102" s="2" t="str">
        <f t="shared" si="44"/>
        <v>Hadice flexibilní SwM/F plyn DN12 - 750mm</v>
      </c>
      <c r="X102" s="2" t="str">
        <f t="shared" si="42"/>
        <v>001</v>
      </c>
    </row>
    <row r="103" spans="2:24" x14ac:dyDescent="0.25">
      <c r="B103" s="8" t="str">
        <f>Sheet1!A99</f>
        <v>1025023</v>
      </c>
      <c r="C103" s="2" t="str">
        <f>Sheet1!M99</f>
        <v>F0001-00126</v>
      </c>
      <c r="D103" s="19" t="str">
        <f>Sheet1!B99</f>
        <v>PSP ARIES Hadice flexibilní SwM/F plyn DN12 - 1000mm</v>
      </c>
      <c r="E103" s="24" t="str">
        <f>Sheet1!I99</f>
        <v>10.4</v>
      </c>
      <c r="F103" s="9">
        <v>19.600000000000001</v>
      </c>
      <c r="G103" s="11">
        <f t="shared" si="30"/>
        <v>19.600000000000001</v>
      </c>
      <c r="H103" s="9">
        <f t="shared" si="31"/>
        <v>19.600000000000001</v>
      </c>
      <c r="I103" s="10">
        <f t="shared" si="32"/>
        <v>19.600000000000001</v>
      </c>
      <c r="J103" s="11">
        <f t="shared" si="33"/>
        <v>18.62</v>
      </c>
      <c r="K103" s="31">
        <f t="shared" si="34"/>
        <v>490.00000000000006</v>
      </c>
      <c r="L103" s="32">
        <f t="shared" si="35"/>
        <v>490.00000000000006</v>
      </c>
      <c r="M103" s="36">
        <f t="shared" si="36"/>
        <v>490.00000000000006</v>
      </c>
      <c r="N103" s="10">
        <f t="shared" si="37"/>
        <v>490.00000000000006</v>
      </c>
      <c r="O103" s="11">
        <f t="shared" si="38"/>
        <v>465.50000000000006</v>
      </c>
      <c r="P103" s="9"/>
      <c r="Q103" s="9"/>
      <c r="R103" s="28">
        <f t="shared" si="39"/>
        <v>490.00000000000006</v>
      </c>
      <c r="S103" s="28">
        <f t="shared" si="29"/>
        <v>490.00000000000006</v>
      </c>
      <c r="T103" s="2" t="str">
        <f t="shared" si="40"/>
        <v>PSP</v>
      </c>
      <c r="U103" s="2" t="str">
        <f t="shared" si="43"/>
        <v xml:space="preserve">ARIES </v>
      </c>
      <c r="V103" s="2" t="str">
        <f t="shared" si="44"/>
        <v>Hadice flexibilní SwM/F plyn DN12 - 1000mm</v>
      </c>
      <c r="X103" s="2" t="str">
        <f t="shared" si="42"/>
        <v>001</v>
      </c>
    </row>
    <row r="104" spans="2:24" x14ac:dyDescent="0.25">
      <c r="B104" s="8" t="str">
        <f>Sheet1!A100</f>
        <v>1025024</v>
      </c>
      <c r="C104" s="2" t="str">
        <f>Sheet1!M100</f>
        <v>F0001-00127</v>
      </c>
      <c r="D104" s="19" t="str">
        <f>Sheet1!B100</f>
        <v>PSP ARIES Hadice flexibilní SwM/F plyn DN12 - 1250mm</v>
      </c>
      <c r="E104" s="24" t="str">
        <f>Sheet1!I100</f>
        <v>10.4</v>
      </c>
      <c r="F104" s="9">
        <v>21.2</v>
      </c>
      <c r="G104" s="11">
        <f t="shared" si="30"/>
        <v>21.2</v>
      </c>
      <c r="H104" s="9">
        <f t="shared" si="31"/>
        <v>21.2</v>
      </c>
      <c r="I104" s="10">
        <f t="shared" si="32"/>
        <v>21.2</v>
      </c>
      <c r="J104" s="11">
        <f t="shared" si="33"/>
        <v>20.14</v>
      </c>
      <c r="K104" s="31">
        <f t="shared" si="34"/>
        <v>530</v>
      </c>
      <c r="L104" s="32">
        <f t="shared" si="35"/>
        <v>530</v>
      </c>
      <c r="M104" s="36">
        <f t="shared" si="36"/>
        <v>530</v>
      </c>
      <c r="N104" s="10">
        <f t="shared" si="37"/>
        <v>530</v>
      </c>
      <c r="O104" s="11">
        <f t="shared" si="38"/>
        <v>503.5</v>
      </c>
      <c r="P104" s="9"/>
      <c r="Q104" s="9"/>
      <c r="R104" s="28">
        <f t="shared" si="39"/>
        <v>530</v>
      </c>
      <c r="S104" s="28">
        <f t="shared" si="29"/>
        <v>530</v>
      </c>
      <c r="T104" s="2" t="str">
        <f t="shared" si="40"/>
        <v>PSP</v>
      </c>
      <c r="U104" s="2" t="str">
        <f t="shared" si="43"/>
        <v xml:space="preserve">ARIES </v>
      </c>
      <c r="V104" s="2" t="str">
        <f t="shared" si="44"/>
        <v>Hadice flexibilní SwM/F plyn DN12 - 1250mm</v>
      </c>
      <c r="X104" s="2" t="str">
        <f t="shared" si="42"/>
        <v>001</v>
      </c>
    </row>
    <row r="105" spans="2:24" x14ac:dyDescent="0.25">
      <c r="B105" s="8" t="str">
        <f>Sheet1!A101</f>
        <v>1025025</v>
      </c>
      <c r="C105" s="2" t="str">
        <f>Sheet1!M101</f>
        <v>F0001-00128</v>
      </c>
      <c r="D105" s="19" t="str">
        <f>Sheet1!B101</f>
        <v>PSP ARIES Hadice flexibilní SwM/F plyn DN12 - 1500mm</v>
      </c>
      <c r="E105" s="24" t="str">
        <f>Sheet1!I101</f>
        <v>10.4</v>
      </c>
      <c r="F105" s="9">
        <v>22.8</v>
      </c>
      <c r="G105" s="11">
        <f t="shared" si="30"/>
        <v>22.8</v>
      </c>
      <c r="H105" s="9">
        <f t="shared" si="31"/>
        <v>22.8</v>
      </c>
      <c r="I105" s="10">
        <f t="shared" si="32"/>
        <v>22.8</v>
      </c>
      <c r="J105" s="11">
        <f t="shared" si="33"/>
        <v>21.66</v>
      </c>
      <c r="K105" s="31">
        <f t="shared" si="34"/>
        <v>570</v>
      </c>
      <c r="L105" s="32">
        <f t="shared" si="35"/>
        <v>570</v>
      </c>
      <c r="M105" s="36">
        <f t="shared" si="36"/>
        <v>570</v>
      </c>
      <c r="N105" s="10">
        <f t="shared" si="37"/>
        <v>570</v>
      </c>
      <c r="O105" s="11">
        <f t="shared" si="38"/>
        <v>541.5</v>
      </c>
      <c r="P105" s="9"/>
      <c r="Q105" s="9"/>
      <c r="R105" s="28">
        <f t="shared" si="39"/>
        <v>570</v>
      </c>
      <c r="S105" s="28">
        <f t="shared" si="29"/>
        <v>570</v>
      </c>
      <c r="T105" s="2" t="str">
        <f t="shared" si="40"/>
        <v>PSP</v>
      </c>
      <c r="U105" s="2" t="str">
        <f t="shared" si="43"/>
        <v xml:space="preserve">ARIES </v>
      </c>
      <c r="V105" s="2" t="str">
        <f t="shared" si="44"/>
        <v>Hadice flexibilní SwM/F plyn DN12 - 1500mm</v>
      </c>
      <c r="X105" s="2" t="str">
        <f t="shared" si="42"/>
        <v>001</v>
      </c>
    </row>
    <row r="106" spans="2:24" x14ac:dyDescent="0.25">
      <c r="B106" s="13" t="str">
        <f>Sheet1!A102</f>
        <v>1025026</v>
      </c>
      <c r="C106" s="12" t="str">
        <f>Sheet1!M102</f>
        <v>F0001-00129</v>
      </c>
      <c r="D106" s="20" t="str">
        <f>Sheet1!B102</f>
        <v>PSP ARIES Hadice flexibilní SwM/F plyn DN12 - 2000mm</v>
      </c>
      <c r="E106" s="25" t="str">
        <f>Sheet1!I102</f>
        <v>10.4</v>
      </c>
      <c r="F106" s="14">
        <v>25.8</v>
      </c>
      <c r="G106" s="16">
        <f t="shared" ref="G106:G137" si="45">IF(E106=$E$2,(100-$K$2)/100*F106,IF(E106=$E$3,(100-$K$3)/100*F106,IF(E106=$E$4,(100-$K$4)/100*F106,IF(E106=$E$5,(100-$K$5)/100*F106,0))))</f>
        <v>25.8</v>
      </c>
      <c r="H106" s="14">
        <f t="shared" ref="H106:H137" si="46">IF(E106="10.1",F106/X106,F106)</f>
        <v>25.8</v>
      </c>
      <c r="I106" s="15">
        <f t="shared" ref="I106:I137" si="47">IF(E106="10.1",G106/X106,G106)</f>
        <v>25.8</v>
      </c>
      <c r="J106" s="16">
        <f t="shared" ref="J106:J137" si="48">I106*(100-$K$6)/100</f>
        <v>24.51</v>
      </c>
      <c r="K106" s="31">
        <f t="shared" ref="K106:K137" si="49">F106*$B$6</f>
        <v>645</v>
      </c>
      <c r="L106" s="32">
        <f t="shared" ref="L106:L137" si="50">IF(E106=$E$2,(100-$K$2)/100*K106,IF(E106=$E$3,(100-$K$3)/100*K106,IF(E106=$E$4,(100-$K$4)/100*K106,IF(E106=$E$5,(100-$K$5)/100*K106,0))))</f>
        <v>645</v>
      </c>
      <c r="M106" s="36">
        <f t="shared" ref="M106:M137" si="51">IF(E106="10.1",K106/X106,K106)</f>
        <v>645</v>
      </c>
      <c r="N106" s="10">
        <f t="shared" ref="N106:N137" si="52">IF(E106="10.1",L106/X106,L106)</f>
        <v>645</v>
      </c>
      <c r="O106" s="11">
        <f t="shared" ref="O106:O137" si="53">N106*(100-$K$6)/100</f>
        <v>612.75</v>
      </c>
      <c r="P106" s="9"/>
      <c r="Q106" s="9"/>
      <c r="R106" s="28">
        <f t="shared" ref="R106:R137" si="54">M106</f>
        <v>645</v>
      </c>
      <c r="S106" s="28">
        <f t="shared" si="29"/>
        <v>645</v>
      </c>
      <c r="T106" s="2" t="str">
        <f t="shared" ref="T106:T137" si="55">MID(D106,1,3)</f>
        <v>PSP</v>
      </c>
      <c r="U106" s="2" t="str">
        <f t="shared" si="43"/>
        <v xml:space="preserve">ARIES </v>
      </c>
      <c r="V106" s="2" t="str">
        <f t="shared" si="44"/>
        <v>Hadice flexibilní SwM/F plyn DN12 - 2000mm</v>
      </c>
      <c r="X106" s="2" t="str">
        <f t="shared" ref="X106:X137" si="56">MID(C106,3,3)</f>
        <v>001</v>
      </c>
    </row>
    <row r="107" spans="2:24" x14ac:dyDescent="0.25">
      <c r="B107" s="8" t="str">
        <f>Sheet1!A103</f>
        <v>1032001</v>
      </c>
      <c r="C107" s="2" t="str">
        <f>Sheet1!M103</f>
        <v>F0010-00023</v>
      </c>
      <c r="D107" s="19" t="str">
        <f>Sheet1!B103</f>
        <v>PSP UNIUS matice převlečná 3/8" - DN10 s těsněním voda/plyn</v>
      </c>
      <c r="E107" s="24" t="str">
        <f>Sheet1!I103</f>
        <v>10.2</v>
      </c>
      <c r="F107" s="9">
        <v>0.84</v>
      </c>
      <c r="G107" s="11">
        <f t="shared" si="45"/>
        <v>0.84</v>
      </c>
      <c r="H107" s="9">
        <f t="shared" si="46"/>
        <v>0.84</v>
      </c>
      <c r="I107" s="10">
        <f t="shared" si="47"/>
        <v>0.84</v>
      </c>
      <c r="J107" s="11">
        <f t="shared" si="48"/>
        <v>0.79799999999999993</v>
      </c>
      <c r="K107" s="29">
        <f t="shared" si="49"/>
        <v>21</v>
      </c>
      <c r="L107" s="30">
        <f t="shared" si="50"/>
        <v>21</v>
      </c>
      <c r="M107" s="35">
        <f t="shared" si="51"/>
        <v>21</v>
      </c>
      <c r="N107" s="6">
        <f t="shared" si="52"/>
        <v>21</v>
      </c>
      <c r="O107" s="7">
        <f t="shared" si="53"/>
        <v>19.95</v>
      </c>
      <c r="P107" s="9"/>
      <c r="Q107" s="9"/>
      <c r="R107" s="28">
        <f t="shared" si="54"/>
        <v>21</v>
      </c>
      <c r="S107" s="28">
        <f t="shared" si="29"/>
        <v>210</v>
      </c>
      <c r="T107" s="2" t="str">
        <f t="shared" si="55"/>
        <v>PSP</v>
      </c>
      <c r="U107" s="2" t="str">
        <f t="shared" si="43"/>
        <v xml:space="preserve">UNIUS </v>
      </c>
      <c r="V107" s="2" t="str">
        <f t="shared" si="44"/>
        <v>matice převlečná 3/8" - DN10 s těsněním voda/plyn</v>
      </c>
      <c r="X107" s="2" t="str">
        <f t="shared" si="56"/>
        <v>010</v>
      </c>
    </row>
    <row r="108" spans="2:24" x14ac:dyDescent="0.25">
      <c r="B108" s="8" t="str">
        <f>Sheet1!A104</f>
        <v>1032002</v>
      </c>
      <c r="C108" s="2" t="str">
        <f>Sheet1!M104</f>
        <v>F0010-00024</v>
      </c>
      <c r="D108" s="19" t="str">
        <f>Sheet1!B104</f>
        <v>PSP UNIUS matice převlečná 1/2" - DN12 s těsněním voda/plyn</v>
      </c>
      <c r="E108" s="24" t="str">
        <f>Sheet1!I104</f>
        <v>10.2</v>
      </c>
      <c r="F108" s="9">
        <v>1</v>
      </c>
      <c r="G108" s="11">
        <f t="shared" si="45"/>
        <v>1</v>
      </c>
      <c r="H108" s="9">
        <f t="shared" si="46"/>
        <v>1</v>
      </c>
      <c r="I108" s="10">
        <f t="shared" si="47"/>
        <v>1</v>
      </c>
      <c r="J108" s="11">
        <f t="shared" si="48"/>
        <v>0.95</v>
      </c>
      <c r="K108" s="31">
        <f t="shared" si="49"/>
        <v>25</v>
      </c>
      <c r="L108" s="32">
        <f t="shared" si="50"/>
        <v>25</v>
      </c>
      <c r="M108" s="36">
        <f t="shared" si="51"/>
        <v>25</v>
      </c>
      <c r="N108" s="10">
        <f t="shared" si="52"/>
        <v>25</v>
      </c>
      <c r="O108" s="11">
        <f t="shared" si="53"/>
        <v>23.75</v>
      </c>
      <c r="P108" s="9"/>
      <c r="Q108" s="9"/>
      <c r="R108" s="28">
        <f t="shared" si="54"/>
        <v>25</v>
      </c>
      <c r="S108" s="28">
        <f t="shared" si="29"/>
        <v>250</v>
      </c>
      <c r="T108" s="2" t="str">
        <f t="shared" si="55"/>
        <v>PSP</v>
      </c>
      <c r="U108" s="2" t="str">
        <f t="shared" si="43"/>
        <v xml:space="preserve">UNIUS </v>
      </c>
      <c r="V108" s="2" t="str">
        <f t="shared" si="44"/>
        <v>matice převlečná 1/2" - DN12 s těsněním voda/plyn</v>
      </c>
      <c r="X108" s="2" t="str">
        <f t="shared" si="56"/>
        <v>010</v>
      </c>
    </row>
    <row r="109" spans="2:24" x14ac:dyDescent="0.25">
      <c r="B109" s="8" t="str">
        <f>Sheet1!A105</f>
        <v>1032004</v>
      </c>
      <c r="C109" s="2" t="str">
        <f>Sheet1!M105</f>
        <v>F0010-00025</v>
      </c>
      <c r="D109" s="19" t="str">
        <f>Sheet1!B105</f>
        <v>PSP UNIUS matice převlečná 3/4" - DN15 s těsněním voda/plyn</v>
      </c>
      <c r="E109" s="24" t="str">
        <f>Sheet1!I105</f>
        <v>10.2</v>
      </c>
      <c r="F109" s="9">
        <v>1.8</v>
      </c>
      <c r="G109" s="11">
        <f t="shared" si="45"/>
        <v>1.8</v>
      </c>
      <c r="H109" s="9">
        <f t="shared" si="46"/>
        <v>1.8</v>
      </c>
      <c r="I109" s="10">
        <f t="shared" si="47"/>
        <v>1.8</v>
      </c>
      <c r="J109" s="11">
        <f t="shared" si="48"/>
        <v>1.71</v>
      </c>
      <c r="K109" s="31">
        <f t="shared" si="49"/>
        <v>45</v>
      </c>
      <c r="L109" s="32">
        <f t="shared" si="50"/>
        <v>45</v>
      </c>
      <c r="M109" s="36">
        <f t="shared" si="51"/>
        <v>45</v>
      </c>
      <c r="N109" s="10">
        <f t="shared" si="52"/>
        <v>45</v>
      </c>
      <c r="O109" s="11">
        <f t="shared" si="53"/>
        <v>42.75</v>
      </c>
      <c r="P109" s="9"/>
      <c r="Q109" s="9"/>
      <c r="R109" s="28">
        <f t="shared" si="54"/>
        <v>45</v>
      </c>
      <c r="S109" s="28">
        <f t="shared" si="29"/>
        <v>450</v>
      </c>
      <c r="T109" s="2" t="str">
        <f t="shared" si="55"/>
        <v>PSP</v>
      </c>
      <c r="U109" s="2" t="str">
        <f t="shared" si="43"/>
        <v xml:space="preserve">UNIUS </v>
      </c>
      <c r="V109" s="2" t="str">
        <f t="shared" si="44"/>
        <v>matice převlečná 3/4" - DN15 s těsněním voda/plyn</v>
      </c>
      <c r="X109" s="2" t="str">
        <f t="shared" si="56"/>
        <v>010</v>
      </c>
    </row>
    <row r="110" spans="2:24" x14ac:dyDescent="0.25">
      <c r="B110" s="8" t="str">
        <f>Sheet1!A106</f>
        <v>1032005</v>
      </c>
      <c r="C110" s="2" t="str">
        <f>Sheet1!M106</f>
        <v>F0010-00026</v>
      </c>
      <c r="D110" s="19" t="str">
        <f>Sheet1!B106</f>
        <v>PSP UNIUS matice převlečná 1" - DN20 s těsněním voda/plyn</v>
      </c>
      <c r="E110" s="24" t="str">
        <f>Sheet1!I106</f>
        <v>10.2</v>
      </c>
      <c r="F110" s="9">
        <v>2.64</v>
      </c>
      <c r="G110" s="11">
        <f t="shared" si="45"/>
        <v>2.64</v>
      </c>
      <c r="H110" s="9">
        <f t="shared" si="46"/>
        <v>2.64</v>
      </c>
      <c r="I110" s="10">
        <f t="shared" si="47"/>
        <v>2.64</v>
      </c>
      <c r="J110" s="11">
        <f t="shared" si="48"/>
        <v>2.508</v>
      </c>
      <c r="K110" s="31">
        <f t="shared" si="49"/>
        <v>66</v>
      </c>
      <c r="L110" s="32">
        <f t="shared" si="50"/>
        <v>66</v>
      </c>
      <c r="M110" s="36">
        <f t="shared" si="51"/>
        <v>66</v>
      </c>
      <c r="N110" s="10">
        <f t="shared" si="52"/>
        <v>66</v>
      </c>
      <c r="O110" s="11">
        <f t="shared" si="53"/>
        <v>62.7</v>
      </c>
      <c r="P110" s="9"/>
      <c r="Q110" s="9"/>
      <c r="R110" s="28">
        <f t="shared" si="54"/>
        <v>66</v>
      </c>
      <c r="S110" s="28">
        <f t="shared" si="29"/>
        <v>660</v>
      </c>
      <c r="T110" s="2" t="str">
        <f t="shared" si="55"/>
        <v>PSP</v>
      </c>
      <c r="U110" s="2" t="str">
        <f t="shared" si="43"/>
        <v xml:space="preserve">UNIUS </v>
      </c>
      <c r="V110" s="2" t="str">
        <f t="shared" si="44"/>
        <v>matice převlečná 1" - DN20 s těsněním voda/plyn</v>
      </c>
      <c r="X110" s="2" t="str">
        <f t="shared" si="56"/>
        <v>010</v>
      </c>
    </row>
    <row r="111" spans="2:24" x14ac:dyDescent="0.25">
      <c r="B111" s="13" t="str">
        <f>Sheet1!A107</f>
        <v>1032006</v>
      </c>
      <c r="C111" s="12" t="str">
        <f>Sheet1!M107</f>
        <v>F0010-00027</v>
      </c>
      <c r="D111" s="20" t="str">
        <f>Sheet1!B107</f>
        <v>PSP UNIUS matice převlečná 5/4" - DN25 s těsněním voda/plyn</v>
      </c>
      <c r="E111" s="25" t="str">
        <f>Sheet1!I107</f>
        <v>10.2</v>
      </c>
      <c r="F111" s="14">
        <v>5</v>
      </c>
      <c r="G111" s="16">
        <f t="shared" si="45"/>
        <v>5</v>
      </c>
      <c r="H111" s="14">
        <f t="shared" si="46"/>
        <v>5</v>
      </c>
      <c r="I111" s="15">
        <f t="shared" si="47"/>
        <v>5</v>
      </c>
      <c r="J111" s="16">
        <f t="shared" si="48"/>
        <v>4.75</v>
      </c>
      <c r="K111" s="33">
        <f t="shared" si="49"/>
        <v>125</v>
      </c>
      <c r="L111" s="34">
        <f t="shared" si="50"/>
        <v>125</v>
      </c>
      <c r="M111" s="37">
        <f t="shared" si="51"/>
        <v>125</v>
      </c>
      <c r="N111" s="15">
        <f t="shared" si="52"/>
        <v>125</v>
      </c>
      <c r="O111" s="16">
        <f t="shared" si="53"/>
        <v>118.75</v>
      </c>
      <c r="P111" s="9"/>
      <c r="Q111" s="9"/>
      <c r="R111" s="28">
        <f t="shared" si="54"/>
        <v>125</v>
      </c>
      <c r="S111" s="28">
        <f t="shared" si="29"/>
        <v>1250</v>
      </c>
      <c r="T111" s="2" t="str">
        <f t="shared" si="55"/>
        <v>PSP</v>
      </c>
      <c r="U111" s="2" t="str">
        <f t="shared" si="43"/>
        <v xml:space="preserve">UNIUS </v>
      </c>
      <c r="V111" s="2" t="str">
        <f t="shared" si="44"/>
        <v>matice převlečná 5/4" - DN25 s těsněním voda/plyn</v>
      </c>
      <c r="X111" s="2" t="str">
        <f t="shared" si="56"/>
        <v>010</v>
      </c>
    </row>
    <row r="112" spans="2:24" x14ac:dyDescent="0.25">
      <c r="B112" s="8" t="str">
        <f>Sheet1!A108</f>
        <v>1032011</v>
      </c>
      <c r="C112" s="2" t="str">
        <f>Sheet1!M108</f>
        <v>F0010-00045</v>
      </c>
      <c r="D112" s="19" t="str">
        <f>Sheet1!B108</f>
        <v>PSP UNIUS těsnení náhradní 3/8" - DN10 voda/plyn</v>
      </c>
      <c r="E112" s="24" t="str">
        <f>Sheet1!I108</f>
        <v>10.2</v>
      </c>
      <c r="F112" s="9">
        <v>0.28000000000000003</v>
      </c>
      <c r="G112" s="11">
        <f t="shared" si="45"/>
        <v>0.28000000000000003</v>
      </c>
      <c r="H112" s="9">
        <f t="shared" si="46"/>
        <v>0.28000000000000003</v>
      </c>
      <c r="I112" s="10">
        <f t="shared" si="47"/>
        <v>0.28000000000000003</v>
      </c>
      <c r="J112" s="11">
        <f t="shared" si="48"/>
        <v>0.26600000000000001</v>
      </c>
      <c r="K112" s="31">
        <f t="shared" si="49"/>
        <v>7.0000000000000009</v>
      </c>
      <c r="L112" s="32">
        <f t="shared" si="50"/>
        <v>7.0000000000000009</v>
      </c>
      <c r="M112" s="36">
        <f t="shared" si="51"/>
        <v>7.0000000000000009</v>
      </c>
      <c r="N112" s="10">
        <f t="shared" si="52"/>
        <v>7.0000000000000009</v>
      </c>
      <c r="O112" s="11">
        <f t="shared" si="53"/>
        <v>6.6500000000000012</v>
      </c>
      <c r="P112" s="9"/>
      <c r="Q112" s="9"/>
      <c r="R112" s="28">
        <f t="shared" si="54"/>
        <v>7.0000000000000009</v>
      </c>
      <c r="S112" s="28">
        <f t="shared" si="29"/>
        <v>70.000000000000014</v>
      </c>
      <c r="T112" s="2" t="str">
        <f t="shared" si="55"/>
        <v>PSP</v>
      </c>
      <c r="U112" s="2" t="str">
        <f t="shared" si="43"/>
        <v xml:space="preserve">UNIUS </v>
      </c>
      <c r="V112" s="2" t="str">
        <f t="shared" si="44"/>
        <v>těsnení náhradní 3/8" - DN10 voda/plyn</v>
      </c>
      <c r="X112" s="2" t="str">
        <f t="shared" si="56"/>
        <v>010</v>
      </c>
    </row>
    <row r="113" spans="2:24" x14ac:dyDescent="0.25">
      <c r="B113" s="8" t="str">
        <f>Sheet1!A109</f>
        <v>1032012</v>
      </c>
      <c r="C113" s="2" t="str">
        <f>Sheet1!M109</f>
        <v>F0010-00046</v>
      </c>
      <c r="D113" s="19" t="str">
        <f>Sheet1!B109</f>
        <v>PSP UNIUS těsnění náhradní 1/2" - DN12 voda/plyn</v>
      </c>
      <c r="E113" s="24" t="str">
        <f>Sheet1!I109</f>
        <v>10.2</v>
      </c>
      <c r="F113" s="9">
        <v>0.34</v>
      </c>
      <c r="G113" s="11">
        <f t="shared" si="45"/>
        <v>0.34</v>
      </c>
      <c r="H113" s="9">
        <f t="shared" si="46"/>
        <v>0.34</v>
      </c>
      <c r="I113" s="10">
        <f t="shared" si="47"/>
        <v>0.34</v>
      </c>
      <c r="J113" s="11">
        <f t="shared" si="48"/>
        <v>0.32300000000000006</v>
      </c>
      <c r="K113" s="31">
        <f t="shared" si="49"/>
        <v>8.5</v>
      </c>
      <c r="L113" s="32">
        <f t="shared" si="50"/>
        <v>8.5</v>
      </c>
      <c r="M113" s="36">
        <f t="shared" si="51"/>
        <v>8.5</v>
      </c>
      <c r="N113" s="10">
        <f t="shared" si="52"/>
        <v>8.5</v>
      </c>
      <c r="O113" s="11">
        <f t="shared" si="53"/>
        <v>8.0749999999999993</v>
      </c>
      <c r="P113" s="9"/>
      <c r="Q113" s="9"/>
      <c r="R113" s="28">
        <f t="shared" si="54"/>
        <v>8.5</v>
      </c>
      <c r="S113" s="28">
        <f t="shared" si="29"/>
        <v>85</v>
      </c>
      <c r="T113" s="2" t="str">
        <f t="shared" si="55"/>
        <v>PSP</v>
      </c>
      <c r="U113" s="2" t="str">
        <f t="shared" si="43"/>
        <v xml:space="preserve">UNIUS </v>
      </c>
      <c r="V113" s="2" t="str">
        <f t="shared" si="44"/>
        <v>těsnění náhradní 1/2" - DN12 voda/plyn</v>
      </c>
      <c r="X113" s="2" t="str">
        <f t="shared" si="56"/>
        <v>010</v>
      </c>
    </row>
    <row r="114" spans="2:24" x14ac:dyDescent="0.25">
      <c r="B114" s="8" t="str">
        <f>Sheet1!A110</f>
        <v>1032013</v>
      </c>
      <c r="C114" s="2" t="str">
        <f>Sheet1!M110</f>
        <v>F0010-00047</v>
      </c>
      <c r="D114" s="19" t="str">
        <f>Sheet1!B110</f>
        <v>PSP UNIUS těsnění náhradní 3/4" - DN15 voda/plyn</v>
      </c>
      <c r="E114" s="24" t="str">
        <f>Sheet1!I110</f>
        <v>10.2</v>
      </c>
      <c r="F114" s="9">
        <v>0.44</v>
      </c>
      <c r="G114" s="11">
        <f t="shared" si="45"/>
        <v>0.44</v>
      </c>
      <c r="H114" s="9">
        <f t="shared" si="46"/>
        <v>0.44</v>
      </c>
      <c r="I114" s="10">
        <f t="shared" si="47"/>
        <v>0.44</v>
      </c>
      <c r="J114" s="11">
        <f t="shared" si="48"/>
        <v>0.41799999999999998</v>
      </c>
      <c r="K114" s="31">
        <f t="shared" si="49"/>
        <v>11</v>
      </c>
      <c r="L114" s="32">
        <f t="shared" si="50"/>
        <v>11</v>
      </c>
      <c r="M114" s="36">
        <f t="shared" si="51"/>
        <v>11</v>
      </c>
      <c r="N114" s="10">
        <f t="shared" si="52"/>
        <v>11</v>
      </c>
      <c r="O114" s="11">
        <f t="shared" si="53"/>
        <v>10.45</v>
      </c>
      <c r="P114" s="9"/>
      <c r="Q114" s="9"/>
      <c r="R114" s="28">
        <f t="shared" si="54"/>
        <v>11</v>
      </c>
      <c r="S114" s="28">
        <f t="shared" si="29"/>
        <v>110</v>
      </c>
      <c r="T114" s="2" t="str">
        <f t="shared" si="55"/>
        <v>PSP</v>
      </c>
      <c r="U114" s="2" t="str">
        <f t="shared" si="43"/>
        <v xml:space="preserve">UNIUS </v>
      </c>
      <c r="V114" s="2" t="str">
        <f t="shared" si="44"/>
        <v>těsnění náhradní 3/4" - DN15 voda/plyn</v>
      </c>
      <c r="X114" s="2" t="str">
        <f t="shared" si="56"/>
        <v>010</v>
      </c>
    </row>
    <row r="115" spans="2:24" x14ac:dyDescent="0.25">
      <c r="B115" s="8" t="str">
        <f>Sheet1!A111</f>
        <v>1032014</v>
      </c>
      <c r="C115" s="2" t="str">
        <f>Sheet1!M111</f>
        <v>F0010-00048</v>
      </c>
      <c r="D115" s="19" t="str">
        <f>Sheet1!B111</f>
        <v>PSP UNIUS těsnění náhradní 1" - DN20 voda/plyn</v>
      </c>
      <c r="E115" s="24" t="str">
        <f>Sheet1!I111</f>
        <v>10.2</v>
      </c>
      <c r="F115" s="9">
        <v>0.52</v>
      </c>
      <c r="G115" s="11">
        <f t="shared" si="45"/>
        <v>0.52</v>
      </c>
      <c r="H115" s="9">
        <f t="shared" si="46"/>
        <v>0.52</v>
      </c>
      <c r="I115" s="10">
        <f t="shared" si="47"/>
        <v>0.52</v>
      </c>
      <c r="J115" s="11">
        <f t="shared" si="48"/>
        <v>0.49399999999999999</v>
      </c>
      <c r="K115" s="31">
        <f t="shared" si="49"/>
        <v>13</v>
      </c>
      <c r="L115" s="32">
        <f t="shared" si="50"/>
        <v>13</v>
      </c>
      <c r="M115" s="36">
        <f t="shared" si="51"/>
        <v>13</v>
      </c>
      <c r="N115" s="10">
        <f t="shared" si="52"/>
        <v>13</v>
      </c>
      <c r="O115" s="11">
        <f t="shared" si="53"/>
        <v>12.35</v>
      </c>
      <c r="P115" s="9"/>
      <c r="Q115" s="9"/>
      <c r="R115" s="28">
        <f t="shared" si="54"/>
        <v>13</v>
      </c>
      <c r="S115" s="28">
        <f t="shared" si="29"/>
        <v>130</v>
      </c>
      <c r="T115" s="2" t="str">
        <f t="shared" si="55"/>
        <v>PSP</v>
      </c>
      <c r="U115" s="2" t="str">
        <f t="shared" ref="U115:U146" si="57">MID(D115,5,6)</f>
        <v xml:space="preserve">UNIUS </v>
      </c>
      <c r="V115" s="2" t="str">
        <f t="shared" ref="V115:V143" si="58">MID(D115,11,100)</f>
        <v>těsnění náhradní 1" - DN20 voda/plyn</v>
      </c>
      <c r="X115" s="2" t="str">
        <f t="shared" si="56"/>
        <v>010</v>
      </c>
    </row>
    <row r="116" spans="2:24" x14ac:dyDescent="0.25">
      <c r="B116" s="13" t="str">
        <f>Sheet1!A112</f>
        <v>1032015</v>
      </c>
      <c r="C116" s="12" t="str">
        <f>Sheet1!M112</f>
        <v>F0010-00049</v>
      </c>
      <c r="D116" s="20" t="str">
        <f>Sheet1!B112</f>
        <v>PSP UNIUS těsnění náhradní 5/4" - DN25 voda/plyn</v>
      </c>
      <c r="E116" s="25" t="str">
        <f>Sheet1!I112</f>
        <v>10.2</v>
      </c>
      <c r="F116" s="14">
        <v>0.7</v>
      </c>
      <c r="G116" s="16">
        <f t="shared" si="45"/>
        <v>0.7</v>
      </c>
      <c r="H116" s="14">
        <f t="shared" si="46"/>
        <v>0.7</v>
      </c>
      <c r="I116" s="15">
        <f t="shared" si="47"/>
        <v>0.7</v>
      </c>
      <c r="J116" s="16">
        <f t="shared" si="48"/>
        <v>0.66500000000000004</v>
      </c>
      <c r="K116" s="31">
        <f t="shared" si="49"/>
        <v>17.5</v>
      </c>
      <c r="L116" s="32">
        <f t="shared" si="50"/>
        <v>17.5</v>
      </c>
      <c r="M116" s="36">
        <f t="shared" si="51"/>
        <v>17.5</v>
      </c>
      <c r="N116" s="10">
        <f t="shared" si="52"/>
        <v>17.5</v>
      </c>
      <c r="O116" s="11">
        <f t="shared" si="53"/>
        <v>16.625</v>
      </c>
      <c r="P116" s="9"/>
      <c r="Q116" s="9"/>
      <c r="R116" s="28">
        <f t="shared" si="54"/>
        <v>17.5</v>
      </c>
      <c r="S116" s="28">
        <f t="shared" ref="S116:S166" si="59">IF(E116="10.1",K116,IF(E116="10.3",K116,K116*X116))</f>
        <v>175</v>
      </c>
      <c r="T116" s="2" t="str">
        <f t="shared" si="55"/>
        <v>PSP</v>
      </c>
      <c r="U116" s="2" t="str">
        <f t="shared" si="57"/>
        <v xml:space="preserve">UNIUS </v>
      </c>
      <c r="V116" s="2" t="str">
        <f t="shared" si="58"/>
        <v>těsnění náhradní 5/4" - DN25 voda/plyn</v>
      </c>
      <c r="X116" s="2" t="str">
        <f t="shared" si="56"/>
        <v>010</v>
      </c>
    </row>
    <row r="117" spans="2:24" x14ac:dyDescent="0.25">
      <c r="B117" s="8" t="str">
        <f>Sheet1!A113</f>
        <v>1032032</v>
      </c>
      <c r="C117" s="2" t="str">
        <f>Sheet1!M113</f>
        <v>F0010-00051</v>
      </c>
      <c r="D117" s="19" t="str">
        <f>Sheet1!B113</f>
        <v>PSP UNIUS matice převlečná redukovaná 3/4" - DN12 s těsněním voda/plyn</v>
      </c>
      <c r="E117" s="24" t="str">
        <f>Sheet1!I113</f>
        <v>10.2</v>
      </c>
      <c r="F117" s="9">
        <v>2.52</v>
      </c>
      <c r="G117" s="11">
        <f t="shared" si="45"/>
        <v>2.52</v>
      </c>
      <c r="H117" s="9">
        <f t="shared" si="46"/>
        <v>2.52</v>
      </c>
      <c r="I117" s="10">
        <f t="shared" si="47"/>
        <v>2.52</v>
      </c>
      <c r="J117" s="11">
        <f t="shared" si="48"/>
        <v>2.3940000000000001</v>
      </c>
      <c r="K117" s="29">
        <f t="shared" si="49"/>
        <v>63</v>
      </c>
      <c r="L117" s="30">
        <f t="shared" si="50"/>
        <v>63</v>
      </c>
      <c r="M117" s="35">
        <f t="shared" si="51"/>
        <v>63</v>
      </c>
      <c r="N117" s="6">
        <f t="shared" si="52"/>
        <v>63</v>
      </c>
      <c r="O117" s="7">
        <f t="shared" si="53"/>
        <v>59.85</v>
      </c>
      <c r="P117" s="9"/>
      <c r="Q117" s="9"/>
      <c r="R117" s="28">
        <f t="shared" si="54"/>
        <v>63</v>
      </c>
      <c r="S117" s="28">
        <f t="shared" si="59"/>
        <v>630</v>
      </c>
      <c r="T117" s="2" t="str">
        <f t="shared" si="55"/>
        <v>PSP</v>
      </c>
      <c r="U117" s="2" t="str">
        <f t="shared" si="57"/>
        <v xml:space="preserve">UNIUS </v>
      </c>
      <c r="V117" s="2" t="str">
        <f t="shared" si="58"/>
        <v>matice převlečná redukovaná 3/4" - DN12 s těsněním voda/plyn</v>
      </c>
      <c r="X117" s="2" t="str">
        <f t="shared" si="56"/>
        <v>010</v>
      </c>
    </row>
    <row r="118" spans="2:24" x14ac:dyDescent="0.25">
      <c r="B118" s="8" t="str">
        <f>Sheet1!A114</f>
        <v>1032034</v>
      </c>
      <c r="C118" s="2" t="str">
        <f>Sheet1!M114</f>
        <v>F0010-00052</v>
      </c>
      <c r="D118" s="19" t="str">
        <f>Sheet1!B114</f>
        <v>PSP UNIUS matice převlečná redukovaná 1" - DN15 s těsněním voda/plyn</v>
      </c>
      <c r="E118" s="24" t="str">
        <f>Sheet1!I114</f>
        <v>10.2</v>
      </c>
      <c r="F118" s="9">
        <v>4.0999999999999996</v>
      </c>
      <c r="G118" s="11">
        <f t="shared" si="45"/>
        <v>4.0999999999999996</v>
      </c>
      <c r="H118" s="9">
        <f t="shared" si="46"/>
        <v>4.0999999999999996</v>
      </c>
      <c r="I118" s="10">
        <f t="shared" si="47"/>
        <v>4.0999999999999996</v>
      </c>
      <c r="J118" s="11">
        <f t="shared" si="48"/>
        <v>3.8949999999999996</v>
      </c>
      <c r="K118" s="31">
        <f t="shared" si="49"/>
        <v>102.49999999999999</v>
      </c>
      <c r="L118" s="32">
        <f t="shared" si="50"/>
        <v>102.49999999999999</v>
      </c>
      <c r="M118" s="36">
        <f t="shared" si="51"/>
        <v>102.49999999999999</v>
      </c>
      <c r="N118" s="10">
        <f t="shared" si="52"/>
        <v>102.49999999999999</v>
      </c>
      <c r="O118" s="11">
        <f t="shared" si="53"/>
        <v>97.374999999999986</v>
      </c>
      <c r="P118" s="9"/>
      <c r="Q118" s="9"/>
      <c r="R118" s="28">
        <f t="shared" si="54"/>
        <v>102.49999999999999</v>
      </c>
      <c r="S118" s="28">
        <f t="shared" si="59"/>
        <v>1024.9999999999998</v>
      </c>
      <c r="T118" s="2" t="str">
        <f t="shared" si="55"/>
        <v>PSP</v>
      </c>
      <c r="U118" s="2" t="str">
        <f t="shared" si="57"/>
        <v xml:space="preserve">UNIUS </v>
      </c>
      <c r="V118" s="2" t="str">
        <f t="shared" si="58"/>
        <v>matice převlečná redukovaná 1" - DN15 s těsněním voda/plyn</v>
      </c>
      <c r="X118" s="2" t="str">
        <f t="shared" si="56"/>
        <v>010</v>
      </c>
    </row>
    <row r="119" spans="2:24" x14ac:dyDescent="0.25">
      <c r="B119" s="8" t="str">
        <f>Sheet1!A115</f>
        <v>1032035</v>
      </c>
      <c r="C119" s="2" t="str">
        <f>Sheet1!M115</f>
        <v>F0010-00053</v>
      </c>
      <c r="D119" s="19" t="str">
        <f>Sheet1!B115</f>
        <v>PSP UNIUS matice převlečná redukovaná 5/4" - DN20 s těsněním voda/plyn</v>
      </c>
      <c r="E119" s="24" t="str">
        <f>Sheet1!I115</f>
        <v>10.2</v>
      </c>
      <c r="F119" s="9">
        <v>7.6</v>
      </c>
      <c r="G119" s="11">
        <f t="shared" si="45"/>
        <v>7.6</v>
      </c>
      <c r="H119" s="9">
        <f t="shared" si="46"/>
        <v>7.6</v>
      </c>
      <c r="I119" s="10">
        <f t="shared" si="47"/>
        <v>7.6</v>
      </c>
      <c r="J119" s="11">
        <f t="shared" si="48"/>
        <v>7.22</v>
      </c>
      <c r="K119" s="31">
        <f t="shared" si="49"/>
        <v>190</v>
      </c>
      <c r="L119" s="32">
        <f t="shared" si="50"/>
        <v>190</v>
      </c>
      <c r="M119" s="36">
        <f t="shared" si="51"/>
        <v>190</v>
      </c>
      <c r="N119" s="10">
        <f t="shared" si="52"/>
        <v>190</v>
      </c>
      <c r="O119" s="11">
        <f t="shared" si="53"/>
        <v>180.5</v>
      </c>
      <c r="P119" s="9"/>
      <c r="Q119" s="9"/>
      <c r="R119" s="28">
        <f t="shared" si="54"/>
        <v>190</v>
      </c>
      <c r="S119" s="28">
        <f t="shared" si="59"/>
        <v>1900</v>
      </c>
      <c r="T119" s="2" t="str">
        <f t="shared" si="55"/>
        <v>PSP</v>
      </c>
      <c r="U119" s="2" t="str">
        <f t="shared" si="57"/>
        <v xml:space="preserve">UNIUS </v>
      </c>
      <c r="V119" s="2" t="str">
        <f t="shared" si="58"/>
        <v>matice převlečná redukovaná 5/4" - DN20 s těsněním voda/plyn</v>
      </c>
      <c r="X119" s="2" t="str">
        <f t="shared" si="56"/>
        <v>010</v>
      </c>
    </row>
    <row r="120" spans="2:24" x14ac:dyDescent="0.25">
      <c r="B120" s="8" t="str">
        <f>Sheet1!A116</f>
        <v>1032041</v>
      </c>
      <c r="C120" s="2" t="str">
        <f>Sheet1!M116</f>
        <v>F0010-00054</v>
      </c>
      <c r="D120" s="19" t="str">
        <f>Sheet1!B116</f>
        <v>PSP UNIUS těsnění náhradní redukované 1/2" - DN10 voda/plyn</v>
      </c>
      <c r="E120" s="24" t="str">
        <f>Sheet1!I116</f>
        <v>10.2</v>
      </c>
      <c r="F120" s="9">
        <v>0.46</v>
      </c>
      <c r="G120" s="11">
        <f t="shared" si="45"/>
        <v>0.46</v>
      </c>
      <c r="H120" s="9">
        <f t="shared" si="46"/>
        <v>0.46</v>
      </c>
      <c r="I120" s="10">
        <f t="shared" si="47"/>
        <v>0.46</v>
      </c>
      <c r="J120" s="11">
        <f t="shared" si="48"/>
        <v>0.43700000000000006</v>
      </c>
      <c r="K120" s="31">
        <f t="shared" si="49"/>
        <v>11.5</v>
      </c>
      <c r="L120" s="32">
        <f t="shared" si="50"/>
        <v>11.5</v>
      </c>
      <c r="M120" s="36">
        <f t="shared" si="51"/>
        <v>11.5</v>
      </c>
      <c r="N120" s="10">
        <f t="shared" si="52"/>
        <v>11.5</v>
      </c>
      <c r="O120" s="11">
        <f t="shared" si="53"/>
        <v>10.925000000000001</v>
      </c>
      <c r="P120" s="9"/>
      <c r="Q120" s="9"/>
      <c r="R120" s="28">
        <f t="shared" si="54"/>
        <v>11.5</v>
      </c>
      <c r="S120" s="28">
        <f t="shared" si="59"/>
        <v>115</v>
      </c>
      <c r="T120" s="2" t="str">
        <f t="shared" si="55"/>
        <v>PSP</v>
      </c>
      <c r="U120" s="2" t="str">
        <f t="shared" si="57"/>
        <v xml:space="preserve">UNIUS </v>
      </c>
      <c r="V120" s="2" t="str">
        <f t="shared" si="58"/>
        <v>těsnění náhradní redukované 1/2" - DN10 voda/plyn</v>
      </c>
      <c r="X120" s="2" t="str">
        <f t="shared" si="56"/>
        <v>010</v>
      </c>
    </row>
    <row r="121" spans="2:24" x14ac:dyDescent="0.25">
      <c r="B121" s="8" t="str">
        <f>Sheet1!A117</f>
        <v>1032042</v>
      </c>
      <c r="C121" s="2" t="str">
        <f>Sheet1!M117</f>
        <v>F0010-00055</v>
      </c>
      <c r="D121" s="19" t="str">
        <f>Sheet1!B117</f>
        <v>PSP UNIUS těsnění náhradní redukované 3/4" - DN12 voda/plyn</v>
      </c>
      <c r="E121" s="24" t="str">
        <f>Sheet1!I117</f>
        <v>10.2</v>
      </c>
      <c r="F121" s="9">
        <v>0.7</v>
      </c>
      <c r="G121" s="11">
        <f t="shared" si="45"/>
        <v>0.7</v>
      </c>
      <c r="H121" s="9">
        <f t="shared" si="46"/>
        <v>0.7</v>
      </c>
      <c r="I121" s="10">
        <f t="shared" si="47"/>
        <v>0.7</v>
      </c>
      <c r="J121" s="11">
        <f t="shared" si="48"/>
        <v>0.66500000000000004</v>
      </c>
      <c r="K121" s="31">
        <f t="shared" si="49"/>
        <v>17.5</v>
      </c>
      <c r="L121" s="32">
        <f t="shared" si="50"/>
        <v>17.5</v>
      </c>
      <c r="M121" s="36">
        <f t="shared" si="51"/>
        <v>17.5</v>
      </c>
      <c r="N121" s="10">
        <f t="shared" si="52"/>
        <v>17.5</v>
      </c>
      <c r="O121" s="11">
        <f t="shared" si="53"/>
        <v>16.625</v>
      </c>
      <c r="P121" s="9"/>
      <c r="Q121" s="9"/>
      <c r="R121" s="28">
        <f t="shared" si="54"/>
        <v>17.5</v>
      </c>
      <c r="S121" s="28">
        <f t="shared" si="59"/>
        <v>175</v>
      </c>
      <c r="T121" s="2" t="str">
        <f t="shared" si="55"/>
        <v>PSP</v>
      </c>
      <c r="U121" s="2" t="str">
        <f t="shared" si="57"/>
        <v xml:space="preserve">UNIUS </v>
      </c>
      <c r="V121" s="2" t="str">
        <f t="shared" si="58"/>
        <v>těsnění náhradní redukované 3/4" - DN12 voda/plyn</v>
      </c>
      <c r="X121" s="2" t="str">
        <f t="shared" si="56"/>
        <v>010</v>
      </c>
    </row>
    <row r="122" spans="2:24" x14ac:dyDescent="0.25">
      <c r="B122" s="8" t="str">
        <f>Sheet1!A118</f>
        <v>1032043</v>
      </c>
      <c r="C122" s="2" t="str">
        <f>Sheet1!M118</f>
        <v>F0010-00056</v>
      </c>
      <c r="D122" s="19" t="str">
        <f>Sheet1!B118</f>
        <v>PSP UNIUS těsnění náhradní redukované 1" - DN15 voda/plyn</v>
      </c>
      <c r="E122" s="24" t="str">
        <f>Sheet1!I118</f>
        <v>10.2</v>
      </c>
      <c r="F122" s="9">
        <v>0.88</v>
      </c>
      <c r="G122" s="11">
        <f t="shared" si="45"/>
        <v>0.88</v>
      </c>
      <c r="H122" s="9">
        <f t="shared" si="46"/>
        <v>0.88</v>
      </c>
      <c r="I122" s="10">
        <f t="shared" si="47"/>
        <v>0.88</v>
      </c>
      <c r="J122" s="11">
        <f t="shared" si="48"/>
        <v>0.83599999999999997</v>
      </c>
      <c r="K122" s="31">
        <f t="shared" si="49"/>
        <v>22</v>
      </c>
      <c r="L122" s="32">
        <f t="shared" si="50"/>
        <v>22</v>
      </c>
      <c r="M122" s="36">
        <f t="shared" si="51"/>
        <v>22</v>
      </c>
      <c r="N122" s="10">
        <f t="shared" si="52"/>
        <v>22</v>
      </c>
      <c r="O122" s="11">
        <f t="shared" si="53"/>
        <v>20.9</v>
      </c>
      <c r="P122" s="9"/>
      <c r="Q122" s="9"/>
      <c r="R122" s="28">
        <f t="shared" si="54"/>
        <v>22</v>
      </c>
      <c r="S122" s="28">
        <f t="shared" si="59"/>
        <v>220</v>
      </c>
      <c r="T122" s="2" t="str">
        <f t="shared" si="55"/>
        <v>PSP</v>
      </c>
      <c r="U122" s="2" t="str">
        <f t="shared" si="57"/>
        <v xml:space="preserve">UNIUS </v>
      </c>
      <c r="V122" s="2" t="str">
        <f t="shared" si="58"/>
        <v>těsnění náhradní redukované 1" - DN15 voda/plyn</v>
      </c>
      <c r="X122" s="2" t="str">
        <f t="shared" si="56"/>
        <v>010</v>
      </c>
    </row>
    <row r="123" spans="2:24" x14ac:dyDescent="0.25">
      <c r="B123" s="13" t="str">
        <f>Sheet1!A119</f>
        <v>1032044</v>
      </c>
      <c r="C123" s="12" t="str">
        <f>Sheet1!M119</f>
        <v>F0010-00057</v>
      </c>
      <c r="D123" s="20" t="str">
        <f>Sheet1!B119</f>
        <v>PSP UNIUS těsnění náhradní redukované 5/4" - DN20 voda/plyn</v>
      </c>
      <c r="E123" s="25" t="str">
        <f>Sheet1!I119</f>
        <v>10.2</v>
      </c>
      <c r="F123" s="14">
        <v>1.22</v>
      </c>
      <c r="G123" s="16">
        <f t="shared" si="45"/>
        <v>1.22</v>
      </c>
      <c r="H123" s="14">
        <f t="shared" si="46"/>
        <v>1.22</v>
      </c>
      <c r="I123" s="15">
        <f t="shared" si="47"/>
        <v>1.22</v>
      </c>
      <c r="J123" s="16">
        <f t="shared" si="48"/>
        <v>1.1589999999999998</v>
      </c>
      <c r="K123" s="33">
        <f t="shared" si="49"/>
        <v>30.5</v>
      </c>
      <c r="L123" s="34">
        <f t="shared" si="50"/>
        <v>30.5</v>
      </c>
      <c r="M123" s="37">
        <f t="shared" si="51"/>
        <v>30.5</v>
      </c>
      <c r="N123" s="15">
        <f t="shared" si="52"/>
        <v>30.5</v>
      </c>
      <c r="O123" s="16">
        <f t="shared" si="53"/>
        <v>28.975000000000001</v>
      </c>
      <c r="P123" s="9"/>
      <c r="Q123" s="9"/>
      <c r="R123" s="28">
        <f t="shared" si="54"/>
        <v>30.5</v>
      </c>
      <c r="S123" s="28">
        <f t="shared" si="59"/>
        <v>305</v>
      </c>
      <c r="T123" s="2" t="str">
        <f t="shared" si="55"/>
        <v>PSP</v>
      </c>
      <c r="U123" s="2" t="str">
        <f t="shared" si="57"/>
        <v xml:space="preserve">UNIUS </v>
      </c>
      <c r="V123" s="2" t="str">
        <f t="shared" si="58"/>
        <v>těsnění náhradní redukované 5/4" - DN20 voda/plyn</v>
      </c>
      <c r="X123" s="2" t="str">
        <f t="shared" si="56"/>
        <v>010</v>
      </c>
    </row>
    <row r="124" spans="2:24" x14ac:dyDescent="0.25">
      <c r="B124" s="8" t="str">
        <f>Sheet1!A120</f>
        <v>1033101</v>
      </c>
      <c r="C124" s="2" t="str">
        <f>Sheet1!M120</f>
        <v>F0010-00058</v>
      </c>
      <c r="D124" s="19" t="str">
        <f>Sheet1!B120</f>
        <v>PSP UNIUS vsuvka válcová GG 3/8" - DN10 voda/plyn</v>
      </c>
      <c r="E124" s="24" t="str">
        <f>Sheet1!I120</f>
        <v>10.2</v>
      </c>
      <c r="F124" s="9">
        <v>2</v>
      </c>
      <c r="G124" s="11">
        <f t="shared" si="45"/>
        <v>2</v>
      </c>
      <c r="H124" s="9">
        <f t="shared" si="46"/>
        <v>2</v>
      </c>
      <c r="I124" s="10">
        <f t="shared" si="47"/>
        <v>2</v>
      </c>
      <c r="J124" s="11">
        <f t="shared" si="48"/>
        <v>1.9</v>
      </c>
      <c r="K124" s="31">
        <f t="shared" si="49"/>
        <v>50</v>
      </c>
      <c r="L124" s="32">
        <f t="shared" si="50"/>
        <v>50</v>
      </c>
      <c r="M124" s="36">
        <f t="shared" si="51"/>
        <v>50</v>
      </c>
      <c r="N124" s="10">
        <f t="shared" si="52"/>
        <v>50</v>
      </c>
      <c r="O124" s="11">
        <f t="shared" si="53"/>
        <v>47.5</v>
      </c>
      <c r="P124" s="9"/>
      <c r="Q124" s="9"/>
      <c r="R124" s="28">
        <f t="shared" si="54"/>
        <v>50</v>
      </c>
      <c r="S124" s="28">
        <f t="shared" si="59"/>
        <v>500</v>
      </c>
      <c r="T124" s="2" t="str">
        <f t="shared" si="55"/>
        <v>PSP</v>
      </c>
      <c r="U124" s="2" t="str">
        <f t="shared" si="57"/>
        <v xml:space="preserve">UNIUS </v>
      </c>
      <c r="V124" s="2" t="str">
        <f t="shared" si="58"/>
        <v>vsuvka válcová GG 3/8" - DN10 voda/plyn</v>
      </c>
      <c r="X124" s="2" t="str">
        <f t="shared" si="56"/>
        <v>010</v>
      </c>
    </row>
    <row r="125" spans="2:24" x14ac:dyDescent="0.25">
      <c r="B125" s="8" t="str">
        <f>Sheet1!A121</f>
        <v>1033102</v>
      </c>
      <c r="C125" s="2" t="str">
        <f>Sheet1!M121</f>
        <v>F0010-00059</v>
      </c>
      <c r="D125" s="19" t="str">
        <f>Sheet1!B121</f>
        <v>PSP UNIUS vsuvka válcová GG 1/2" - DN12 voda/plyn</v>
      </c>
      <c r="E125" s="24" t="str">
        <f>Sheet1!I121</f>
        <v>10.2</v>
      </c>
      <c r="F125" s="9">
        <v>2.84</v>
      </c>
      <c r="G125" s="11">
        <f t="shared" si="45"/>
        <v>2.84</v>
      </c>
      <c r="H125" s="9">
        <f t="shared" si="46"/>
        <v>2.84</v>
      </c>
      <c r="I125" s="10">
        <f t="shared" si="47"/>
        <v>2.84</v>
      </c>
      <c r="J125" s="11">
        <f t="shared" si="48"/>
        <v>2.698</v>
      </c>
      <c r="K125" s="31">
        <f t="shared" si="49"/>
        <v>71</v>
      </c>
      <c r="L125" s="32">
        <f t="shared" si="50"/>
        <v>71</v>
      </c>
      <c r="M125" s="36">
        <f t="shared" si="51"/>
        <v>71</v>
      </c>
      <c r="N125" s="10">
        <f t="shared" si="52"/>
        <v>71</v>
      </c>
      <c r="O125" s="11">
        <f t="shared" si="53"/>
        <v>67.45</v>
      </c>
      <c r="P125" s="9"/>
      <c r="Q125" s="9"/>
      <c r="R125" s="28">
        <f t="shared" si="54"/>
        <v>71</v>
      </c>
      <c r="S125" s="28">
        <f t="shared" si="59"/>
        <v>710</v>
      </c>
      <c r="T125" s="2" t="str">
        <f t="shared" si="55"/>
        <v>PSP</v>
      </c>
      <c r="U125" s="2" t="str">
        <f t="shared" si="57"/>
        <v xml:space="preserve">UNIUS </v>
      </c>
      <c r="V125" s="2" t="str">
        <f t="shared" si="58"/>
        <v>vsuvka válcová GG 1/2" - DN12 voda/plyn</v>
      </c>
      <c r="X125" s="2" t="str">
        <f t="shared" si="56"/>
        <v>010</v>
      </c>
    </row>
    <row r="126" spans="2:24" x14ac:dyDescent="0.25">
      <c r="B126" s="8" t="str">
        <f>Sheet1!A122</f>
        <v>1033103</v>
      </c>
      <c r="C126" s="2" t="str">
        <f>Sheet1!M122</f>
        <v>F0010-00060</v>
      </c>
      <c r="D126" s="19" t="str">
        <f>Sheet1!B122</f>
        <v>PSP UNIUS vsuvka válcová GG 3/4" - DN15 voda/plyn</v>
      </c>
      <c r="E126" s="24" t="str">
        <f>Sheet1!I122</f>
        <v>10.2</v>
      </c>
      <c r="F126" s="9">
        <v>4.42</v>
      </c>
      <c r="G126" s="11">
        <f t="shared" si="45"/>
        <v>4.42</v>
      </c>
      <c r="H126" s="9">
        <f t="shared" si="46"/>
        <v>4.42</v>
      </c>
      <c r="I126" s="10">
        <f t="shared" si="47"/>
        <v>4.42</v>
      </c>
      <c r="J126" s="11">
        <f t="shared" si="48"/>
        <v>4.1989999999999998</v>
      </c>
      <c r="K126" s="31">
        <f t="shared" si="49"/>
        <v>110.5</v>
      </c>
      <c r="L126" s="32">
        <f t="shared" si="50"/>
        <v>110.5</v>
      </c>
      <c r="M126" s="36">
        <f t="shared" si="51"/>
        <v>110.5</v>
      </c>
      <c r="N126" s="10">
        <f t="shared" si="52"/>
        <v>110.5</v>
      </c>
      <c r="O126" s="11">
        <f t="shared" si="53"/>
        <v>104.97499999999999</v>
      </c>
      <c r="P126" s="9"/>
      <c r="Q126" s="9"/>
      <c r="R126" s="28">
        <f t="shared" si="54"/>
        <v>110.5</v>
      </c>
      <c r="S126" s="28">
        <f t="shared" si="59"/>
        <v>1105</v>
      </c>
      <c r="T126" s="2" t="str">
        <f t="shared" si="55"/>
        <v>PSP</v>
      </c>
      <c r="U126" s="2" t="str">
        <f t="shared" si="57"/>
        <v xml:space="preserve">UNIUS </v>
      </c>
      <c r="V126" s="2" t="str">
        <f t="shared" si="58"/>
        <v>vsuvka válcová GG 3/4" - DN15 voda/plyn</v>
      </c>
      <c r="X126" s="2" t="str">
        <f t="shared" si="56"/>
        <v>010</v>
      </c>
    </row>
    <row r="127" spans="2:24" x14ac:dyDescent="0.25">
      <c r="B127" s="8" t="str">
        <f>Sheet1!A123</f>
        <v>1033104</v>
      </c>
      <c r="C127" s="2" t="str">
        <f>Sheet1!M123</f>
        <v>F0005-00061</v>
      </c>
      <c r="D127" s="19" t="str">
        <f>Sheet1!B123</f>
        <v>PSP UNIUS vsuvka válcová GG 1" - DN20 voda/plyn</v>
      </c>
      <c r="E127" s="24" t="str">
        <f>Sheet1!I123</f>
        <v>10.2</v>
      </c>
      <c r="F127" s="9">
        <v>7.8</v>
      </c>
      <c r="G127" s="11">
        <f t="shared" si="45"/>
        <v>7.8</v>
      </c>
      <c r="H127" s="9">
        <f t="shared" si="46"/>
        <v>7.8</v>
      </c>
      <c r="I127" s="10">
        <f t="shared" si="47"/>
        <v>7.8</v>
      </c>
      <c r="J127" s="11">
        <f t="shared" si="48"/>
        <v>7.41</v>
      </c>
      <c r="K127" s="31">
        <f t="shared" si="49"/>
        <v>195</v>
      </c>
      <c r="L127" s="32">
        <f t="shared" si="50"/>
        <v>195</v>
      </c>
      <c r="M127" s="36">
        <f t="shared" si="51"/>
        <v>195</v>
      </c>
      <c r="N127" s="10">
        <f t="shared" si="52"/>
        <v>195</v>
      </c>
      <c r="O127" s="11">
        <f t="shared" si="53"/>
        <v>185.25</v>
      </c>
      <c r="P127" s="9"/>
      <c r="Q127" s="9"/>
      <c r="R127" s="28">
        <f t="shared" si="54"/>
        <v>195</v>
      </c>
      <c r="S127" s="28">
        <f t="shared" si="59"/>
        <v>975</v>
      </c>
      <c r="T127" s="2" t="str">
        <f t="shared" si="55"/>
        <v>PSP</v>
      </c>
      <c r="U127" s="2" t="str">
        <f t="shared" si="57"/>
        <v xml:space="preserve">UNIUS </v>
      </c>
      <c r="V127" s="2" t="str">
        <f t="shared" si="58"/>
        <v>vsuvka válcová GG 1" - DN20 voda/plyn</v>
      </c>
      <c r="X127" s="2" t="str">
        <f t="shared" si="56"/>
        <v>005</v>
      </c>
    </row>
    <row r="128" spans="2:24" x14ac:dyDescent="0.25">
      <c r="B128" s="13" t="str">
        <f>Sheet1!A124</f>
        <v>1033105</v>
      </c>
      <c r="C128" s="12" t="str">
        <f>Sheet1!M124</f>
        <v>F0005-00062</v>
      </c>
      <c r="D128" s="20" t="str">
        <f>Sheet1!B124</f>
        <v>PSP UNIUS vsuvka válcová GG 5/4" - DN25 voda/plyn</v>
      </c>
      <c r="E128" s="25" t="str">
        <f>Sheet1!I124</f>
        <v>10.2</v>
      </c>
      <c r="F128" s="14">
        <v>14.6</v>
      </c>
      <c r="G128" s="16">
        <f t="shared" si="45"/>
        <v>14.6</v>
      </c>
      <c r="H128" s="14">
        <f t="shared" si="46"/>
        <v>14.6</v>
      </c>
      <c r="I128" s="15">
        <f t="shared" si="47"/>
        <v>14.6</v>
      </c>
      <c r="J128" s="16">
        <f t="shared" si="48"/>
        <v>13.87</v>
      </c>
      <c r="K128" s="31">
        <f t="shared" si="49"/>
        <v>365</v>
      </c>
      <c r="L128" s="32">
        <f t="shared" si="50"/>
        <v>365</v>
      </c>
      <c r="M128" s="36">
        <f t="shared" si="51"/>
        <v>365</v>
      </c>
      <c r="N128" s="10">
        <f t="shared" si="52"/>
        <v>365</v>
      </c>
      <c r="O128" s="11">
        <f t="shared" si="53"/>
        <v>346.75</v>
      </c>
      <c r="P128" s="9"/>
      <c r="Q128" s="9"/>
      <c r="R128" s="28">
        <f t="shared" si="54"/>
        <v>365</v>
      </c>
      <c r="S128" s="28">
        <f t="shared" si="59"/>
        <v>1825</v>
      </c>
      <c r="T128" s="2" t="str">
        <f t="shared" si="55"/>
        <v>PSP</v>
      </c>
      <c r="U128" s="2" t="str">
        <f t="shared" si="57"/>
        <v xml:space="preserve">UNIUS </v>
      </c>
      <c r="V128" s="2" t="str">
        <f t="shared" si="58"/>
        <v>vsuvka válcová GG 5/4" - DN25 voda/plyn</v>
      </c>
      <c r="X128" s="2" t="str">
        <f t="shared" si="56"/>
        <v>005</v>
      </c>
    </row>
    <row r="129" spans="2:24" x14ac:dyDescent="0.25">
      <c r="B129" s="8" t="str">
        <f>Sheet1!A125</f>
        <v>1033112</v>
      </c>
      <c r="C129" s="2" t="str">
        <f>Sheet1!M125</f>
        <v>F0010-00063</v>
      </c>
      <c r="D129" s="19" t="str">
        <f>Sheet1!B125</f>
        <v>PSP UNIUS vsuvka kónická GR 1/2" - DN12 voda/plyn</v>
      </c>
      <c r="E129" s="24" t="str">
        <f>Sheet1!I125</f>
        <v>10.2</v>
      </c>
      <c r="F129" s="9">
        <v>3.36</v>
      </c>
      <c r="G129" s="11">
        <f t="shared" si="45"/>
        <v>3.36</v>
      </c>
      <c r="H129" s="9">
        <f t="shared" si="46"/>
        <v>3.36</v>
      </c>
      <c r="I129" s="10">
        <f t="shared" si="47"/>
        <v>3.36</v>
      </c>
      <c r="J129" s="11">
        <f t="shared" si="48"/>
        <v>3.1919999999999997</v>
      </c>
      <c r="K129" s="29">
        <f t="shared" si="49"/>
        <v>84</v>
      </c>
      <c r="L129" s="30">
        <f t="shared" si="50"/>
        <v>84</v>
      </c>
      <c r="M129" s="35">
        <f t="shared" si="51"/>
        <v>84</v>
      </c>
      <c r="N129" s="6">
        <f t="shared" si="52"/>
        <v>84</v>
      </c>
      <c r="O129" s="7">
        <f t="shared" si="53"/>
        <v>79.8</v>
      </c>
      <c r="P129" s="9"/>
      <c r="Q129" s="9"/>
      <c r="R129" s="28">
        <f t="shared" si="54"/>
        <v>84</v>
      </c>
      <c r="S129" s="28">
        <f t="shared" si="59"/>
        <v>840</v>
      </c>
      <c r="T129" s="2" t="str">
        <f t="shared" si="55"/>
        <v>PSP</v>
      </c>
      <c r="U129" s="2" t="str">
        <f t="shared" si="57"/>
        <v xml:space="preserve">UNIUS </v>
      </c>
      <c r="V129" s="2" t="str">
        <f t="shared" si="58"/>
        <v>vsuvka kónická GR 1/2" - DN12 voda/plyn</v>
      </c>
      <c r="X129" s="2" t="str">
        <f t="shared" si="56"/>
        <v>010</v>
      </c>
    </row>
    <row r="130" spans="2:24" x14ac:dyDescent="0.25">
      <c r="B130" s="8" t="str">
        <f>Sheet1!A126</f>
        <v>1033113</v>
      </c>
      <c r="C130" s="2" t="str">
        <f>Sheet1!M126</f>
        <v>F0010-00064</v>
      </c>
      <c r="D130" s="19" t="str">
        <f>Sheet1!B126</f>
        <v>PSP UNIUS vsuvka kónická GR 3/4" - DN15 voda/plyn</v>
      </c>
      <c r="E130" s="24" t="str">
        <f>Sheet1!I126</f>
        <v>10.2</v>
      </c>
      <c r="F130" s="9">
        <v>5</v>
      </c>
      <c r="G130" s="11">
        <f t="shared" si="45"/>
        <v>5</v>
      </c>
      <c r="H130" s="9">
        <f t="shared" si="46"/>
        <v>5</v>
      </c>
      <c r="I130" s="10">
        <f t="shared" si="47"/>
        <v>5</v>
      </c>
      <c r="J130" s="11">
        <f t="shared" si="48"/>
        <v>4.75</v>
      </c>
      <c r="K130" s="31">
        <f t="shared" si="49"/>
        <v>125</v>
      </c>
      <c r="L130" s="32">
        <f t="shared" si="50"/>
        <v>125</v>
      </c>
      <c r="M130" s="36">
        <f t="shared" si="51"/>
        <v>125</v>
      </c>
      <c r="N130" s="10">
        <f t="shared" si="52"/>
        <v>125</v>
      </c>
      <c r="O130" s="11">
        <f t="shared" si="53"/>
        <v>118.75</v>
      </c>
      <c r="P130" s="9"/>
      <c r="Q130" s="9"/>
      <c r="R130" s="28">
        <f t="shared" si="54"/>
        <v>125</v>
      </c>
      <c r="S130" s="28">
        <f t="shared" si="59"/>
        <v>1250</v>
      </c>
      <c r="T130" s="2" t="str">
        <f t="shared" si="55"/>
        <v>PSP</v>
      </c>
      <c r="U130" s="2" t="str">
        <f t="shared" si="57"/>
        <v xml:space="preserve">UNIUS </v>
      </c>
      <c r="V130" s="2" t="str">
        <f t="shared" si="58"/>
        <v>vsuvka kónická GR 3/4" - DN15 voda/plyn</v>
      </c>
      <c r="X130" s="2" t="str">
        <f t="shared" si="56"/>
        <v>010</v>
      </c>
    </row>
    <row r="131" spans="2:24" x14ac:dyDescent="0.25">
      <c r="B131" s="8" t="str">
        <f>Sheet1!A127</f>
        <v>1033114</v>
      </c>
      <c r="C131" s="2" t="str">
        <f>Sheet1!M127</f>
        <v>F0005-00065</v>
      </c>
      <c r="D131" s="19" t="str">
        <f>Sheet1!B127</f>
        <v>PSP UNIUS vsuvka kónická GR 1" - DN20 voda/plyn</v>
      </c>
      <c r="E131" s="24" t="str">
        <f>Sheet1!I127</f>
        <v>10.2</v>
      </c>
      <c r="F131" s="9">
        <v>8.6</v>
      </c>
      <c r="G131" s="11">
        <f t="shared" si="45"/>
        <v>8.6</v>
      </c>
      <c r="H131" s="9">
        <f t="shared" si="46"/>
        <v>8.6</v>
      </c>
      <c r="I131" s="10">
        <f t="shared" si="47"/>
        <v>8.6</v>
      </c>
      <c r="J131" s="11">
        <f t="shared" si="48"/>
        <v>8.17</v>
      </c>
      <c r="K131" s="31">
        <f t="shared" si="49"/>
        <v>215</v>
      </c>
      <c r="L131" s="32">
        <f t="shared" si="50"/>
        <v>215</v>
      </c>
      <c r="M131" s="36">
        <f t="shared" si="51"/>
        <v>215</v>
      </c>
      <c r="N131" s="10">
        <f t="shared" si="52"/>
        <v>215</v>
      </c>
      <c r="O131" s="11">
        <f t="shared" si="53"/>
        <v>204.25</v>
      </c>
      <c r="P131" s="9"/>
      <c r="Q131" s="9"/>
      <c r="R131" s="28">
        <f t="shared" si="54"/>
        <v>215</v>
      </c>
      <c r="S131" s="28">
        <f t="shared" si="59"/>
        <v>1075</v>
      </c>
      <c r="T131" s="2" t="str">
        <f t="shared" si="55"/>
        <v>PSP</v>
      </c>
      <c r="U131" s="2" t="str">
        <f t="shared" si="57"/>
        <v xml:space="preserve">UNIUS </v>
      </c>
      <c r="V131" s="2" t="str">
        <f t="shared" si="58"/>
        <v>vsuvka kónická GR 1" - DN20 voda/plyn</v>
      </c>
      <c r="X131" s="2" t="str">
        <f t="shared" si="56"/>
        <v>005</v>
      </c>
    </row>
    <row r="132" spans="2:24" x14ac:dyDescent="0.25">
      <c r="B132" s="13" t="str">
        <f>Sheet1!A128</f>
        <v>1033115</v>
      </c>
      <c r="C132" s="12" t="str">
        <f>Sheet1!M128</f>
        <v>F0005-00066</v>
      </c>
      <c r="D132" s="20" t="str">
        <f>Sheet1!B128</f>
        <v>PSP UNIUS vsuvka kónická GR 5/4" - DN25 voda/plyn</v>
      </c>
      <c r="E132" s="25" t="str">
        <f>Sheet1!I128</f>
        <v>10.2</v>
      </c>
      <c r="F132" s="14">
        <v>17.399999999999999</v>
      </c>
      <c r="G132" s="16">
        <f t="shared" si="45"/>
        <v>17.399999999999999</v>
      </c>
      <c r="H132" s="14">
        <f t="shared" si="46"/>
        <v>17.399999999999999</v>
      </c>
      <c r="I132" s="15">
        <f t="shared" si="47"/>
        <v>17.399999999999999</v>
      </c>
      <c r="J132" s="16">
        <f t="shared" si="48"/>
        <v>16.529999999999998</v>
      </c>
      <c r="K132" s="33">
        <f t="shared" si="49"/>
        <v>434.99999999999994</v>
      </c>
      <c r="L132" s="34">
        <f t="shared" si="50"/>
        <v>434.99999999999994</v>
      </c>
      <c r="M132" s="37">
        <f t="shared" si="51"/>
        <v>434.99999999999994</v>
      </c>
      <c r="N132" s="15">
        <f t="shared" si="52"/>
        <v>434.99999999999994</v>
      </c>
      <c r="O132" s="16">
        <f t="shared" si="53"/>
        <v>413.24999999999994</v>
      </c>
      <c r="P132" s="9"/>
      <c r="Q132" s="9"/>
      <c r="R132" s="28">
        <f t="shared" si="54"/>
        <v>434.99999999999994</v>
      </c>
      <c r="S132" s="28">
        <f t="shared" si="59"/>
        <v>2174.9999999999995</v>
      </c>
      <c r="T132" s="2" t="str">
        <f t="shared" si="55"/>
        <v>PSP</v>
      </c>
      <c r="U132" s="2" t="str">
        <f t="shared" si="57"/>
        <v xml:space="preserve">UNIUS </v>
      </c>
      <c r="V132" s="2" t="str">
        <f t="shared" si="58"/>
        <v>vsuvka kónická GR 5/4" - DN25 voda/plyn</v>
      </c>
      <c r="X132" s="2" t="str">
        <f t="shared" si="56"/>
        <v>005</v>
      </c>
    </row>
    <row r="133" spans="2:24" x14ac:dyDescent="0.25">
      <c r="B133" s="8" t="str">
        <f>Sheet1!A129</f>
        <v>1033122</v>
      </c>
      <c r="C133" s="2" t="str">
        <f>Sheet1!M129</f>
        <v>F0010-00067</v>
      </c>
      <c r="D133" s="19" t="str">
        <f>Sheet1!B129</f>
        <v>PSP UNIUS přechod vnější GRp 1/2" - DN12 voda/plyn</v>
      </c>
      <c r="E133" s="24" t="str">
        <f>Sheet1!I129</f>
        <v>10.2</v>
      </c>
      <c r="F133" s="9">
        <v>3.68</v>
      </c>
      <c r="G133" s="11">
        <f t="shared" si="45"/>
        <v>3.68</v>
      </c>
      <c r="H133" s="9">
        <f t="shared" si="46"/>
        <v>3.68</v>
      </c>
      <c r="I133" s="10">
        <f t="shared" si="47"/>
        <v>3.68</v>
      </c>
      <c r="J133" s="11">
        <f t="shared" si="48"/>
        <v>3.4960000000000004</v>
      </c>
      <c r="K133" s="31">
        <f t="shared" si="49"/>
        <v>92</v>
      </c>
      <c r="L133" s="32">
        <f t="shared" si="50"/>
        <v>92</v>
      </c>
      <c r="M133" s="36">
        <f t="shared" si="51"/>
        <v>92</v>
      </c>
      <c r="N133" s="10">
        <f t="shared" si="52"/>
        <v>92</v>
      </c>
      <c r="O133" s="11">
        <f t="shared" si="53"/>
        <v>87.4</v>
      </c>
      <c r="P133" s="9"/>
      <c r="Q133" s="9"/>
      <c r="R133" s="28">
        <f t="shared" si="54"/>
        <v>92</v>
      </c>
      <c r="S133" s="28">
        <f t="shared" si="59"/>
        <v>920</v>
      </c>
      <c r="T133" s="2" t="str">
        <f t="shared" si="55"/>
        <v>PSP</v>
      </c>
      <c r="U133" s="2" t="str">
        <f t="shared" si="57"/>
        <v xml:space="preserve">UNIUS </v>
      </c>
      <c r="V133" s="2" t="str">
        <f t="shared" si="58"/>
        <v>přechod vnější GRp 1/2" - DN12 voda/plyn</v>
      </c>
      <c r="X133" s="2" t="str">
        <f t="shared" si="56"/>
        <v>010</v>
      </c>
    </row>
    <row r="134" spans="2:24" x14ac:dyDescent="0.25">
      <c r="B134" s="8" t="str">
        <f>Sheet1!A130</f>
        <v>1033123</v>
      </c>
      <c r="C134" s="2" t="str">
        <f>Sheet1!M130</f>
        <v>F0010-00068</v>
      </c>
      <c r="D134" s="19" t="str">
        <f>Sheet1!B130</f>
        <v>PSP UNIUS přechod vnější GRp 3/4" - DN15 voda/plyn</v>
      </c>
      <c r="E134" s="24" t="str">
        <f>Sheet1!I130</f>
        <v>10.2</v>
      </c>
      <c r="F134" s="9">
        <v>5.9</v>
      </c>
      <c r="G134" s="11">
        <f t="shared" si="45"/>
        <v>5.9</v>
      </c>
      <c r="H134" s="9">
        <f t="shared" si="46"/>
        <v>5.9</v>
      </c>
      <c r="I134" s="10">
        <f t="shared" si="47"/>
        <v>5.9</v>
      </c>
      <c r="J134" s="11">
        <f t="shared" si="48"/>
        <v>5.6050000000000004</v>
      </c>
      <c r="K134" s="31">
        <f t="shared" si="49"/>
        <v>147.5</v>
      </c>
      <c r="L134" s="32">
        <f t="shared" si="50"/>
        <v>147.5</v>
      </c>
      <c r="M134" s="36">
        <f t="shared" si="51"/>
        <v>147.5</v>
      </c>
      <c r="N134" s="10">
        <f t="shared" si="52"/>
        <v>147.5</v>
      </c>
      <c r="O134" s="11">
        <f t="shared" si="53"/>
        <v>140.125</v>
      </c>
      <c r="P134" s="9"/>
      <c r="Q134" s="9"/>
      <c r="R134" s="28">
        <f t="shared" si="54"/>
        <v>147.5</v>
      </c>
      <c r="S134" s="28">
        <f t="shared" si="59"/>
        <v>1475</v>
      </c>
      <c r="T134" s="2" t="str">
        <f t="shared" si="55"/>
        <v>PSP</v>
      </c>
      <c r="U134" s="2" t="str">
        <f t="shared" si="57"/>
        <v xml:space="preserve">UNIUS </v>
      </c>
      <c r="V134" s="2" t="str">
        <f t="shared" si="58"/>
        <v>přechod vnější GRp 3/4" - DN15 voda/plyn</v>
      </c>
      <c r="X134" s="2" t="str">
        <f t="shared" si="56"/>
        <v>010</v>
      </c>
    </row>
    <row r="135" spans="2:24" x14ac:dyDescent="0.25">
      <c r="B135" s="8" t="str">
        <f>Sheet1!A131</f>
        <v>1033124</v>
      </c>
      <c r="C135" s="2" t="str">
        <f>Sheet1!M131</f>
        <v>F0005-00069</v>
      </c>
      <c r="D135" s="19" t="str">
        <f>Sheet1!B131</f>
        <v>PSP UNIUS přechod vnější GRp 1" - DN20 voda/plyn</v>
      </c>
      <c r="E135" s="24" t="str">
        <f>Sheet1!I131</f>
        <v>10.2</v>
      </c>
      <c r="F135" s="9">
        <v>8</v>
      </c>
      <c r="G135" s="11">
        <f t="shared" si="45"/>
        <v>8</v>
      </c>
      <c r="H135" s="9">
        <f t="shared" si="46"/>
        <v>8</v>
      </c>
      <c r="I135" s="10">
        <f t="shared" si="47"/>
        <v>8</v>
      </c>
      <c r="J135" s="11">
        <f t="shared" si="48"/>
        <v>7.6</v>
      </c>
      <c r="K135" s="31">
        <f t="shared" si="49"/>
        <v>200</v>
      </c>
      <c r="L135" s="32">
        <f t="shared" si="50"/>
        <v>200</v>
      </c>
      <c r="M135" s="36">
        <f t="shared" si="51"/>
        <v>200</v>
      </c>
      <c r="N135" s="10">
        <f t="shared" si="52"/>
        <v>200</v>
      </c>
      <c r="O135" s="11">
        <f t="shared" si="53"/>
        <v>190</v>
      </c>
      <c r="P135" s="9"/>
      <c r="Q135" s="9"/>
      <c r="R135" s="28">
        <f t="shared" si="54"/>
        <v>200</v>
      </c>
      <c r="S135" s="28">
        <f t="shared" si="59"/>
        <v>1000</v>
      </c>
      <c r="T135" s="2" t="str">
        <f t="shared" si="55"/>
        <v>PSP</v>
      </c>
      <c r="U135" s="2" t="str">
        <f t="shared" si="57"/>
        <v xml:space="preserve">UNIUS </v>
      </c>
      <c r="V135" s="2" t="str">
        <f t="shared" si="58"/>
        <v>přechod vnější GRp 1" - DN20 voda/plyn</v>
      </c>
      <c r="X135" s="2" t="str">
        <f t="shared" si="56"/>
        <v>005</v>
      </c>
    </row>
    <row r="136" spans="2:24" x14ac:dyDescent="0.25">
      <c r="B136" s="13" t="str">
        <f>Sheet1!A132</f>
        <v>1033125</v>
      </c>
      <c r="C136" s="12" t="str">
        <f>Sheet1!M132</f>
        <v>F0005-00070</v>
      </c>
      <c r="D136" s="20" t="str">
        <f>Sheet1!B132</f>
        <v>PSP UNIUS přechod vnější GRp 5/4" - DN25 voda/plyn</v>
      </c>
      <c r="E136" s="25" t="str">
        <f>Sheet1!I132</f>
        <v>10.2</v>
      </c>
      <c r="F136" s="14">
        <v>14.8</v>
      </c>
      <c r="G136" s="16">
        <f t="shared" si="45"/>
        <v>14.8</v>
      </c>
      <c r="H136" s="14">
        <f t="shared" si="46"/>
        <v>14.8</v>
      </c>
      <c r="I136" s="15">
        <f t="shared" si="47"/>
        <v>14.8</v>
      </c>
      <c r="J136" s="16">
        <f t="shared" si="48"/>
        <v>14.06</v>
      </c>
      <c r="K136" s="31">
        <f t="shared" si="49"/>
        <v>370</v>
      </c>
      <c r="L136" s="32">
        <f t="shared" si="50"/>
        <v>370</v>
      </c>
      <c r="M136" s="36">
        <f t="shared" si="51"/>
        <v>370</v>
      </c>
      <c r="N136" s="10">
        <f t="shared" si="52"/>
        <v>370</v>
      </c>
      <c r="O136" s="11">
        <f t="shared" si="53"/>
        <v>351.5</v>
      </c>
      <c r="P136" s="9"/>
      <c r="Q136" s="9"/>
      <c r="R136" s="28">
        <f t="shared" si="54"/>
        <v>370</v>
      </c>
      <c r="S136" s="28">
        <f t="shared" si="59"/>
        <v>1850</v>
      </c>
      <c r="T136" s="2" t="str">
        <f t="shared" si="55"/>
        <v>PSP</v>
      </c>
      <c r="U136" s="2" t="str">
        <f t="shared" si="57"/>
        <v xml:space="preserve">UNIUS </v>
      </c>
      <c r="V136" s="2" t="str">
        <f t="shared" si="58"/>
        <v>přechod vnější GRp 5/4" - DN25 voda/plyn</v>
      </c>
      <c r="X136" s="2" t="str">
        <f t="shared" si="56"/>
        <v>005</v>
      </c>
    </row>
    <row r="137" spans="2:24" x14ac:dyDescent="0.25">
      <c r="B137" s="8" t="str">
        <f>Sheet1!A133</f>
        <v>1033133</v>
      </c>
      <c r="C137" s="2" t="str">
        <f>Sheet1!M133</f>
        <v>F0010-00071</v>
      </c>
      <c r="D137" s="19" t="str">
        <f>Sheet1!B133</f>
        <v>PSP UNIUS vsuvka kónická redukovaná GR 3/4"-1/2" - DN15 voda/plyn</v>
      </c>
      <c r="E137" s="24" t="str">
        <f>Sheet1!I133</f>
        <v>10.2</v>
      </c>
      <c r="F137" s="9">
        <v>4.2</v>
      </c>
      <c r="G137" s="11">
        <f t="shared" si="45"/>
        <v>4.2</v>
      </c>
      <c r="H137" s="9">
        <f t="shared" si="46"/>
        <v>4.2</v>
      </c>
      <c r="I137" s="10">
        <f t="shared" si="47"/>
        <v>4.2</v>
      </c>
      <c r="J137" s="11">
        <f t="shared" si="48"/>
        <v>3.99</v>
      </c>
      <c r="K137" s="29">
        <f t="shared" si="49"/>
        <v>105</v>
      </c>
      <c r="L137" s="30">
        <f t="shared" si="50"/>
        <v>105</v>
      </c>
      <c r="M137" s="35">
        <f t="shared" si="51"/>
        <v>105</v>
      </c>
      <c r="N137" s="6">
        <f t="shared" si="52"/>
        <v>105</v>
      </c>
      <c r="O137" s="7">
        <f t="shared" si="53"/>
        <v>99.75</v>
      </c>
      <c r="P137" s="9"/>
      <c r="Q137" s="9"/>
      <c r="R137" s="28">
        <f t="shared" si="54"/>
        <v>105</v>
      </c>
      <c r="S137" s="28">
        <f t="shared" si="59"/>
        <v>1050</v>
      </c>
      <c r="T137" s="2" t="str">
        <f t="shared" si="55"/>
        <v>PSP</v>
      </c>
      <c r="U137" s="2" t="str">
        <f t="shared" si="57"/>
        <v xml:space="preserve">UNIUS </v>
      </c>
      <c r="V137" s="2" t="str">
        <f t="shared" si="58"/>
        <v>vsuvka kónická redukovaná GR 3/4"-1/2" - DN15 voda/plyn</v>
      </c>
      <c r="X137" s="2" t="str">
        <f t="shared" si="56"/>
        <v>010</v>
      </c>
    </row>
    <row r="138" spans="2:24" x14ac:dyDescent="0.25">
      <c r="B138" s="8" t="str">
        <f>Sheet1!A134</f>
        <v>1033134</v>
      </c>
      <c r="C138" s="2" t="str">
        <f>Sheet1!M134</f>
        <v>F0005-00072</v>
      </c>
      <c r="D138" s="19" t="str">
        <f>Sheet1!B134</f>
        <v>PSP UNIUS vsuvka kónická redukovaná GR 1"- 3/4" - DN20 voda/plyn</v>
      </c>
      <c r="E138" s="24" t="str">
        <f>Sheet1!I134</f>
        <v>10.2</v>
      </c>
      <c r="F138" s="9">
        <v>7.8</v>
      </c>
      <c r="G138" s="11">
        <f t="shared" ref="G138:G166" si="60">IF(E138=$E$2,(100-$K$2)/100*F138,IF(E138=$E$3,(100-$K$3)/100*F138,IF(E138=$E$4,(100-$K$4)/100*F138,IF(E138=$E$5,(100-$K$5)/100*F138,0))))</f>
        <v>7.8</v>
      </c>
      <c r="H138" s="9">
        <f t="shared" ref="H138:H166" si="61">IF(E138="10.1",F138/X138,F138)</f>
        <v>7.8</v>
      </c>
      <c r="I138" s="10">
        <f t="shared" ref="I138:I166" si="62">IF(E138="10.1",G138/X138,G138)</f>
        <v>7.8</v>
      </c>
      <c r="J138" s="11">
        <f t="shared" ref="J138:J166" si="63">I138*(100-$K$6)/100</f>
        <v>7.41</v>
      </c>
      <c r="K138" s="31">
        <f t="shared" ref="K138:K166" si="64">F138*$B$6</f>
        <v>195</v>
      </c>
      <c r="L138" s="32">
        <f t="shared" ref="L138:L166" si="65">IF(E138=$E$2,(100-$K$2)/100*K138,IF(E138=$E$3,(100-$K$3)/100*K138,IF(E138=$E$4,(100-$K$4)/100*K138,IF(E138=$E$5,(100-$K$5)/100*K138,0))))</f>
        <v>195</v>
      </c>
      <c r="M138" s="36">
        <f t="shared" ref="M138:M166" si="66">IF(E138="10.1",K138/X138,K138)</f>
        <v>195</v>
      </c>
      <c r="N138" s="10">
        <f t="shared" ref="N138:N166" si="67">IF(E138="10.1",L138/X138,L138)</f>
        <v>195</v>
      </c>
      <c r="O138" s="11">
        <f t="shared" ref="O138:O166" si="68">N138*(100-$K$6)/100</f>
        <v>185.25</v>
      </c>
      <c r="P138" s="9"/>
      <c r="Q138" s="9"/>
      <c r="R138" s="28">
        <f t="shared" ref="R138:R166" si="69">M138</f>
        <v>195</v>
      </c>
      <c r="S138" s="28">
        <f t="shared" si="59"/>
        <v>975</v>
      </c>
      <c r="T138" s="2" t="str">
        <f t="shared" ref="T138:T153" si="70">MID(D138,1,3)</f>
        <v>PSP</v>
      </c>
      <c r="U138" s="2" t="str">
        <f t="shared" si="57"/>
        <v xml:space="preserve">UNIUS </v>
      </c>
      <c r="V138" s="2" t="str">
        <f t="shared" si="58"/>
        <v>vsuvka kónická redukovaná GR 1"- 3/4" - DN20 voda/plyn</v>
      </c>
      <c r="X138" s="2" t="str">
        <f t="shared" ref="X138:X153" si="71">MID(C138,3,3)</f>
        <v>005</v>
      </c>
    </row>
    <row r="139" spans="2:24" x14ac:dyDescent="0.25">
      <c r="B139" s="13" t="str">
        <f>Sheet1!A135</f>
        <v>1033135</v>
      </c>
      <c r="C139" s="12" t="str">
        <f>Sheet1!M135</f>
        <v>F0005-00073</v>
      </c>
      <c r="D139" s="20" t="str">
        <f>Sheet1!B135</f>
        <v>PSP UNIUS vsuvka kónická redukovaná GR 5/4"-1" - DN25 voda/plyn</v>
      </c>
      <c r="E139" s="25" t="str">
        <f>Sheet1!I135</f>
        <v>10.2</v>
      </c>
      <c r="F139" s="14">
        <v>13</v>
      </c>
      <c r="G139" s="16">
        <f t="shared" si="60"/>
        <v>13</v>
      </c>
      <c r="H139" s="14">
        <f t="shared" si="61"/>
        <v>13</v>
      </c>
      <c r="I139" s="15">
        <f t="shared" si="62"/>
        <v>13</v>
      </c>
      <c r="J139" s="16">
        <f t="shared" si="63"/>
        <v>12.35</v>
      </c>
      <c r="K139" s="33">
        <f t="shared" si="64"/>
        <v>325</v>
      </c>
      <c r="L139" s="34">
        <f t="shared" si="65"/>
        <v>325</v>
      </c>
      <c r="M139" s="37">
        <f t="shared" si="66"/>
        <v>325</v>
      </c>
      <c r="N139" s="15">
        <f t="shared" si="67"/>
        <v>325</v>
      </c>
      <c r="O139" s="16">
        <f t="shared" si="68"/>
        <v>308.75</v>
      </c>
      <c r="P139" s="9"/>
      <c r="Q139" s="9"/>
      <c r="R139" s="28">
        <f t="shared" si="69"/>
        <v>325</v>
      </c>
      <c r="S139" s="28">
        <f t="shared" si="59"/>
        <v>1625</v>
      </c>
      <c r="T139" s="2" t="str">
        <f t="shared" si="70"/>
        <v>PSP</v>
      </c>
      <c r="U139" s="2" t="str">
        <f t="shared" si="57"/>
        <v xml:space="preserve">UNIUS </v>
      </c>
      <c r="V139" s="2" t="str">
        <f t="shared" si="58"/>
        <v>vsuvka kónická redukovaná GR 5/4"-1" - DN25 voda/plyn</v>
      </c>
      <c r="X139" s="2" t="str">
        <f t="shared" si="71"/>
        <v>005</v>
      </c>
    </row>
    <row r="140" spans="2:24" x14ac:dyDescent="0.25">
      <c r="B140" s="8" t="str">
        <f>Sheet1!A136</f>
        <v>1033143</v>
      </c>
      <c r="C140" s="2" t="str">
        <f>Sheet1!M136</f>
        <v>F0010-00074</v>
      </c>
      <c r="D140" s="19" t="str">
        <f>Sheet1!B136</f>
        <v>PSP UNIUS redukce GRp 3/4"-1/2" - DN15 voda/plyn</v>
      </c>
      <c r="E140" s="24" t="str">
        <f>Sheet1!I136</f>
        <v>10.2</v>
      </c>
      <c r="F140" s="9">
        <v>2.64</v>
      </c>
      <c r="G140" s="11">
        <f t="shared" si="60"/>
        <v>2.64</v>
      </c>
      <c r="H140" s="9">
        <f t="shared" si="61"/>
        <v>2.64</v>
      </c>
      <c r="I140" s="10">
        <f t="shared" si="62"/>
        <v>2.64</v>
      </c>
      <c r="J140" s="11">
        <f t="shared" si="63"/>
        <v>2.508</v>
      </c>
      <c r="K140" s="31">
        <f t="shared" si="64"/>
        <v>66</v>
      </c>
      <c r="L140" s="32">
        <f t="shared" si="65"/>
        <v>66</v>
      </c>
      <c r="M140" s="36">
        <f t="shared" si="66"/>
        <v>66</v>
      </c>
      <c r="N140" s="10">
        <f t="shared" si="67"/>
        <v>66</v>
      </c>
      <c r="O140" s="11">
        <f t="shared" si="68"/>
        <v>62.7</v>
      </c>
      <c r="P140" s="9"/>
      <c r="Q140" s="9"/>
      <c r="R140" s="28">
        <f t="shared" si="69"/>
        <v>66</v>
      </c>
      <c r="S140" s="28">
        <f t="shared" si="59"/>
        <v>660</v>
      </c>
      <c r="T140" s="2" t="str">
        <f t="shared" si="70"/>
        <v>PSP</v>
      </c>
      <c r="U140" s="2" t="str">
        <f t="shared" si="57"/>
        <v xml:space="preserve">UNIUS </v>
      </c>
      <c r="V140" s="2" t="str">
        <f t="shared" si="58"/>
        <v>redukce GRp 3/4"-1/2" - DN15 voda/plyn</v>
      </c>
      <c r="X140" s="2" t="str">
        <f t="shared" si="71"/>
        <v>010</v>
      </c>
    </row>
    <row r="141" spans="2:24" x14ac:dyDescent="0.25">
      <c r="B141" s="8" t="str">
        <f>Sheet1!A137</f>
        <v>1033144</v>
      </c>
      <c r="C141" s="2" t="str">
        <f>Sheet1!M137</f>
        <v>F0005-00075</v>
      </c>
      <c r="D141" s="19" t="str">
        <f>Sheet1!B137</f>
        <v>PSP UNIUS redukce GRp 1"-3/4" - DN20 voda/plyn</v>
      </c>
      <c r="E141" s="24" t="str">
        <f>Sheet1!I137</f>
        <v>10.2</v>
      </c>
      <c r="F141" s="9">
        <v>4.42</v>
      </c>
      <c r="G141" s="11">
        <f t="shared" si="60"/>
        <v>4.42</v>
      </c>
      <c r="H141" s="9">
        <f t="shared" si="61"/>
        <v>4.42</v>
      </c>
      <c r="I141" s="10">
        <f t="shared" si="62"/>
        <v>4.42</v>
      </c>
      <c r="J141" s="11">
        <f t="shared" si="63"/>
        <v>4.1989999999999998</v>
      </c>
      <c r="K141" s="31">
        <f t="shared" si="64"/>
        <v>110.5</v>
      </c>
      <c r="L141" s="32">
        <f t="shared" si="65"/>
        <v>110.5</v>
      </c>
      <c r="M141" s="36">
        <f t="shared" si="66"/>
        <v>110.5</v>
      </c>
      <c r="N141" s="10">
        <f t="shared" si="67"/>
        <v>110.5</v>
      </c>
      <c r="O141" s="11">
        <f t="shared" si="68"/>
        <v>104.97499999999999</v>
      </c>
      <c r="P141" s="9"/>
      <c r="Q141" s="9"/>
      <c r="R141" s="28">
        <f t="shared" si="69"/>
        <v>110.5</v>
      </c>
      <c r="S141" s="28">
        <f t="shared" si="59"/>
        <v>552.5</v>
      </c>
      <c r="T141" s="2" t="str">
        <f t="shared" si="70"/>
        <v>PSP</v>
      </c>
      <c r="U141" s="2" t="str">
        <f t="shared" si="57"/>
        <v xml:space="preserve">UNIUS </v>
      </c>
      <c r="V141" s="2" t="str">
        <f t="shared" si="58"/>
        <v>redukce GRp 1"-3/4" - DN20 voda/plyn</v>
      </c>
      <c r="X141" s="2" t="str">
        <f t="shared" si="71"/>
        <v>005</v>
      </c>
    </row>
    <row r="142" spans="2:24" x14ac:dyDescent="0.25">
      <c r="B142" s="13" t="str">
        <f>Sheet1!A138</f>
        <v>1033145</v>
      </c>
      <c r="C142" s="12" t="str">
        <f>Sheet1!M138</f>
        <v>F0005-00076</v>
      </c>
      <c r="D142" s="20" t="str">
        <f>Sheet1!B138</f>
        <v>PSP UNIUS redukce GRp 5/4"-1" - DN25 voda/plyn</v>
      </c>
      <c r="E142" s="25" t="str">
        <f>Sheet1!I138</f>
        <v>10.2</v>
      </c>
      <c r="F142" s="14">
        <v>7.4</v>
      </c>
      <c r="G142" s="16">
        <f t="shared" si="60"/>
        <v>7.4</v>
      </c>
      <c r="H142" s="14">
        <f t="shared" si="61"/>
        <v>7.4</v>
      </c>
      <c r="I142" s="15">
        <f t="shared" si="62"/>
        <v>7.4</v>
      </c>
      <c r="J142" s="16">
        <f t="shared" si="63"/>
        <v>7.03</v>
      </c>
      <c r="K142" s="31">
        <f t="shared" si="64"/>
        <v>185</v>
      </c>
      <c r="L142" s="32">
        <f t="shared" si="65"/>
        <v>185</v>
      </c>
      <c r="M142" s="36">
        <f t="shared" si="66"/>
        <v>185</v>
      </c>
      <c r="N142" s="10">
        <f t="shared" si="67"/>
        <v>185</v>
      </c>
      <c r="O142" s="11">
        <f t="shared" si="68"/>
        <v>175.75</v>
      </c>
      <c r="P142" s="9"/>
      <c r="Q142" s="9"/>
      <c r="R142" s="28">
        <f t="shared" si="69"/>
        <v>185</v>
      </c>
      <c r="S142" s="28">
        <f t="shared" si="59"/>
        <v>925</v>
      </c>
      <c r="T142" s="2" t="str">
        <f t="shared" si="70"/>
        <v>PSP</v>
      </c>
      <c r="U142" s="2" t="str">
        <f t="shared" si="57"/>
        <v xml:space="preserve">UNIUS </v>
      </c>
      <c r="V142" s="2" t="str">
        <f t="shared" si="58"/>
        <v>redukce GRp 5/4"-1" - DN25 voda/plyn</v>
      </c>
      <c r="X142" s="2" t="str">
        <f t="shared" si="71"/>
        <v>005</v>
      </c>
    </row>
    <row r="143" spans="2:24" x14ac:dyDescent="0.25">
      <c r="B143" s="8" t="str">
        <f>Sheet1!A139</f>
        <v>1033152</v>
      </c>
      <c r="C143" s="2" t="str">
        <f>Sheet1!M139</f>
        <v>F0010-00722</v>
      </c>
      <c r="D143" s="19" t="str">
        <f>Sheet1!B139</f>
        <v>PSP UNIUS spojka vnější G 1/2" - DN12 voda/plyn</v>
      </c>
      <c r="E143" s="24" t="str">
        <f>Sheet1!I139</f>
        <v>10.2</v>
      </c>
      <c r="F143" s="9">
        <v>1.58</v>
      </c>
      <c r="G143" s="11">
        <f t="shared" si="60"/>
        <v>1.58</v>
      </c>
      <c r="H143" s="9">
        <f t="shared" si="61"/>
        <v>1.58</v>
      </c>
      <c r="I143" s="10">
        <f t="shared" si="62"/>
        <v>1.58</v>
      </c>
      <c r="J143" s="11">
        <f t="shared" si="63"/>
        <v>1.5009999999999999</v>
      </c>
      <c r="K143" s="29">
        <f t="shared" si="64"/>
        <v>39.5</v>
      </c>
      <c r="L143" s="30">
        <f t="shared" si="65"/>
        <v>39.5</v>
      </c>
      <c r="M143" s="35">
        <f t="shared" si="66"/>
        <v>39.5</v>
      </c>
      <c r="N143" s="6">
        <f t="shared" si="67"/>
        <v>39.5</v>
      </c>
      <c r="O143" s="7">
        <f t="shared" si="68"/>
        <v>37.524999999999999</v>
      </c>
      <c r="P143" s="9"/>
      <c r="Q143" s="9"/>
      <c r="R143" s="28">
        <f t="shared" si="69"/>
        <v>39.5</v>
      </c>
      <c r="S143" s="28">
        <f t="shared" si="59"/>
        <v>395</v>
      </c>
      <c r="T143" s="2" t="str">
        <f t="shared" si="70"/>
        <v>PSP</v>
      </c>
      <c r="U143" s="2" t="str">
        <f t="shared" si="57"/>
        <v xml:space="preserve">UNIUS </v>
      </c>
      <c r="V143" s="2" t="str">
        <f t="shared" si="58"/>
        <v>spojka vnější G 1/2" - DN12 voda/plyn</v>
      </c>
      <c r="X143" s="2" t="str">
        <f t="shared" si="71"/>
        <v>010</v>
      </c>
    </row>
    <row r="144" spans="2:24" x14ac:dyDescent="0.25">
      <c r="B144" s="8" t="str">
        <f>Sheet1!A140</f>
        <v>1033154</v>
      </c>
      <c r="C144" s="2" t="str">
        <f>Sheet1!M140</f>
        <v>F0010-00724</v>
      </c>
      <c r="D144" s="19" t="str">
        <f>Sheet1!B140</f>
        <v>PSP UNIUS spojka vnější G 3/4" - DN15 voda/plyn</v>
      </c>
      <c r="E144" s="24" t="str">
        <f>Sheet1!I140</f>
        <v>10.2</v>
      </c>
      <c r="F144" s="9">
        <v>2.42</v>
      </c>
      <c r="G144" s="11">
        <f t="shared" si="60"/>
        <v>2.42</v>
      </c>
      <c r="H144" s="9">
        <f t="shared" si="61"/>
        <v>2.42</v>
      </c>
      <c r="I144" s="10">
        <f t="shared" si="62"/>
        <v>2.42</v>
      </c>
      <c r="J144" s="11">
        <f t="shared" si="63"/>
        <v>2.2989999999999999</v>
      </c>
      <c r="K144" s="31">
        <f t="shared" si="64"/>
        <v>60.5</v>
      </c>
      <c r="L144" s="32">
        <f t="shared" si="65"/>
        <v>60.5</v>
      </c>
      <c r="M144" s="36">
        <f t="shared" si="66"/>
        <v>60.5</v>
      </c>
      <c r="N144" s="10">
        <f t="shared" si="67"/>
        <v>60.5</v>
      </c>
      <c r="O144" s="11">
        <f t="shared" si="68"/>
        <v>57.475000000000001</v>
      </c>
      <c r="P144" s="9"/>
      <c r="Q144" s="9"/>
      <c r="R144" s="28">
        <f t="shared" si="69"/>
        <v>60.5</v>
      </c>
      <c r="S144" s="28">
        <f t="shared" si="59"/>
        <v>605</v>
      </c>
      <c r="T144" s="2" t="str">
        <f t="shared" si="70"/>
        <v>PSP</v>
      </c>
      <c r="U144" s="2" t="str">
        <f t="shared" si="57"/>
        <v xml:space="preserve">UNIUS </v>
      </c>
      <c r="V144" s="2" t="str">
        <f t="shared" ref="V144:V153" si="72">MID(D144,12,100)</f>
        <v>pojka vnější G 3/4" - DN15 voda/plyn</v>
      </c>
      <c r="X144" s="2" t="str">
        <f t="shared" si="71"/>
        <v>010</v>
      </c>
    </row>
    <row r="145" spans="2:24" x14ac:dyDescent="0.25">
      <c r="B145" s="13" t="str">
        <f>Sheet1!A141</f>
        <v>1033155</v>
      </c>
      <c r="C145" s="12" t="str">
        <f>Sheet1!M141</f>
        <v>F0005-00725</v>
      </c>
      <c r="D145" s="20" t="str">
        <f>Sheet1!B141</f>
        <v>PSP UNIUS spojka vnější G 1" - DN20 voda/plyn</v>
      </c>
      <c r="E145" s="25" t="str">
        <f>Sheet1!I141</f>
        <v>10.2</v>
      </c>
      <c r="F145" s="14">
        <v>4.84</v>
      </c>
      <c r="G145" s="16">
        <f t="shared" si="60"/>
        <v>4.84</v>
      </c>
      <c r="H145" s="14">
        <f t="shared" si="61"/>
        <v>4.84</v>
      </c>
      <c r="I145" s="15">
        <f t="shared" si="62"/>
        <v>4.84</v>
      </c>
      <c r="J145" s="16">
        <f t="shared" si="63"/>
        <v>4.5979999999999999</v>
      </c>
      <c r="K145" s="33">
        <f t="shared" si="64"/>
        <v>121</v>
      </c>
      <c r="L145" s="34">
        <f t="shared" si="65"/>
        <v>121</v>
      </c>
      <c r="M145" s="37">
        <f t="shared" si="66"/>
        <v>121</v>
      </c>
      <c r="N145" s="15">
        <f t="shared" si="67"/>
        <v>121</v>
      </c>
      <c r="O145" s="16">
        <f t="shared" si="68"/>
        <v>114.95</v>
      </c>
      <c r="P145" s="9"/>
      <c r="Q145" s="9"/>
      <c r="R145" s="28">
        <f t="shared" si="69"/>
        <v>121</v>
      </c>
      <c r="S145" s="28">
        <f t="shared" si="59"/>
        <v>605</v>
      </c>
      <c r="T145" s="2" t="str">
        <f t="shared" si="70"/>
        <v>PSP</v>
      </c>
      <c r="U145" s="2" t="str">
        <f t="shared" si="57"/>
        <v xml:space="preserve">UNIUS </v>
      </c>
      <c r="V145" s="2" t="str">
        <f t="shared" si="72"/>
        <v>pojka vnější G 1" - DN20 voda/plyn</v>
      </c>
      <c r="X145" s="2" t="str">
        <f t="shared" si="71"/>
        <v>005</v>
      </c>
    </row>
    <row r="146" spans="2:24" x14ac:dyDescent="0.25">
      <c r="B146" s="8" t="str">
        <f>Sheet1!A142</f>
        <v>1033161</v>
      </c>
      <c r="C146" s="2" t="str">
        <f>Sheet1!M142</f>
        <v>F0001-00267</v>
      </c>
      <c r="D146" s="19" t="str">
        <f>Sheet1!B142</f>
        <v>PSP UNIUS koleno M/M GG 1/2" - DN12 voda/plyn</v>
      </c>
      <c r="E146" s="24" t="str">
        <f>Sheet1!I142</f>
        <v>10.2</v>
      </c>
      <c r="F146" s="9">
        <v>4.9400000000000004</v>
      </c>
      <c r="G146" s="11">
        <f t="shared" si="60"/>
        <v>4.9400000000000004</v>
      </c>
      <c r="H146" s="9">
        <f t="shared" si="61"/>
        <v>4.9400000000000004</v>
      </c>
      <c r="I146" s="10">
        <f t="shared" si="62"/>
        <v>4.9400000000000004</v>
      </c>
      <c r="J146" s="11">
        <f t="shared" si="63"/>
        <v>4.6930000000000005</v>
      </c>
      <c r="K146" s="31">
        <f t="shared" si="64"/>
        <v>123.50000000000001</v>
      </c>
      <c r="L146" s="32">
        <f t="shared" si="65"/>
        <v>123.50000000000001</v>
      </c>
      <c r="M146" s="36">
        <f t="shared" si="66"/>
        <v>123.50000000000001</v>
      </c>
      <c r="N146" s="10">
        <f t="shared" si="67"/>
        <v>123.50000000000001</v>
      </c>
      <c r="O146" s="11">
        <f t="shared" si="68"/>
        <v>117.32500000000002</v>
      </c>
      <c r="P146" s="9"/>
      <c r="Q146" s="9"/>
      <c r="R146" s="28">
        <f t="shared" si="69"/>
        <v>123.50000000000001</v>
      </c>
      <c r="S146" s="28">
        <f t="shared" si="59"/>
        <v>123.50000000000001</v>
      </c>
      <c r="T146" s="2" t="str">
        <f t="shared" si="70"/>
        <v>PSP</v>
      </c>
      <c r="U146" s="2" t="str">
        <f t="shared" si="57"/>
        <v xml:space="preserve">UNIUS </v>
      </c>
      <c r="V146" s="2" t="str">
        <f t="shared" si="72"/>
        <v>oleno M/M GG 1/2" - DN12 voda/plyn</v>
      </c>
      <c r="X146" s="2" t="str">
        <f t="shared" si="71"/>
        <v>001</v>
      </c>
    </row>
    <row r="147" spans="2:24" x14ac:dyDescent="0.25">
      <c r="B147" s="8" t="str">
        <f>Sheet1!A143</f>
        <v>1033162</v>
      </c>
      <c r="C147" s="2" t="str">
        <f>Sheet1!M143</f>
        <v>F0001-00268</v>
      </c>
      <c r="D147" s="19" t="str">
        <f>Sheet1!B143</f>
        <v>PSP UNIUS koleno M/F GG 1/2" - DN12 voda/plyn</v>
      </c>
      <c r="E147" s="24" t="str">
        <f>Sheet1!I143</f>
        <v>10.2</v>
      </c>
      <c r="F147" s="9">
        <v>5.4</v>
      </c>
      <c r="G147" s="11">
        <f t="shared" si="60"/>
        <v>5.4</v>
      </c>
      <c r="H147" s="9">
        <f t="shared" si="61"/>
        <v>5.4</v>
      </c>
      <c r="I147" s="10">
        <f t="shared" si="62"/>
        <v>5.4</v>
      </c>
      <c r="J147" s="11">
        <f t="shared" si="63"/>
        <v>5.13</v>
      </c>
      <c r="K147" s="31">
        <f t="shared" si="64"/>
        <v>135</v>
      </c>
      <c r="L147" s="32">
        <f t="shared" si="65"/>
        <v>135</v>
      </c>
      <c r="M147" s="36">
        <f t="shared" si="66"/>
        <v>135</v>
      </c>
      <c r="N147" s="10">
        <f t="shared" si="67"/>
        <v>135</v>
      </c>
      <c r="O147" s="11">
        <f t="shared" si="68"/>
        <v>128.25</v>
      </c>
      <c r="P147" s="9"/>
      <c r="Q147" s="9"/>
      <c r="R147" s="28">
        <f t="shared" si="69"/>
        <v>135</v>
      </c>
      <c r="S147" s="28">
        <f t="shared" si="59"/>
        <v>135</v>
      </c>
      <c r="T147" s="2" t="str">
        <f t="shared" si="70"/>
        <v>PSP</v>
      </c>
      <c r="U147" s="2" t="str">
        <f t="shared" ref="U147:U153" si="73">MID(D147,5,6)</f>
        <v xml:space="preserve">UNIUS </v>
      </c>
      <c r="V147" s="2" t="str">
        <f t="shared" si="72"/>
        <v>oleno M/F GG 1/2" - DN12 voda/plyn</v>
      </c>
      <c r="X147" s="2" t="str">
        <f t="shared" si="71"/>
        <v>001</v>
      </c>
    </row>
    <row r="148" spans="2:24" x14ac:dyDescent="0.25">
      <c r="B148" s="8" t="str">
        <f>Sheet1!A144</f>
        <v>1033182</v>
      </c>
      <c r="C148" s="2" t="str">
        <f>Sheet1!M144</f>
        <v>F0001-01423</v>
      </c>
      <c r="D148" s="19" t="str">
        <f>Sheet1!B144</f>
        <v>PSP UNIUS nástěnka GG 1/2" - DN12 voda/plyn</v>
      </c>
      <c r="E148" s="24" t="str">
        <f>Sheet1!I144</f>
        <v>10.2</v>
      </c>
      <c r="F148" s="9">
        <v>4.84</v>
      </c>
      <c r="G148" s="11">
        <f t="shared" si="60"/>
        <v>4.84</v>
      </c>
      <c r="H148" s="9">
        <f t="shared" si="61"/>
        <v>4.84</v>
      </c>
      <c r="I148" s="10">
        <f t="shared" si="62"/>
        <v>4.84</v>
      </c>
      <c r="J148" s="11">
        <f t="shared" si="63"/>
        <v>4.5979999999999999</v>
      </c>
      <c r="K148" s="31">
        <f t="shared" si="64"/>
        <v>121</v>
      </c>
      <c r="L148" s="32">
        <f t="shared" si="65"/>
        <v>121</v>
      </c>
      <c r="M148" s="36">
        <f t="shared" si="66"/>
        <v>121</v>
      </c>
      <c r="N148" s="10">
        <f t="shared" si="67"/>
        <v>121</v>
      </c>
      <c r="O148" s="11">
        <f t="shared" si="68"/>
        <v>114.95</v>
      </c>
      <c r="P148" s="9"/>
      <c r="Q148" s="9"/>
      <c r="R148" s="28">
        <f t="shared" si="69"/>
        <v>121</v>
      </c>
      <c r="S148" s="28">
        <f t="shared" si="59"/>
        <v>121</v>
      </c>
      <c r="T148" s="2" t="str">
        <f t="shared" si="70"/>
        <v>PSP</v>
      </c>
      <c r="U148" s="2" t="str">
        <f t="shared" si="73"/>
        <v xml:space="preserve">UNIUS </v>
      </c>
      <c r="V148" s="2" t="str">
        <f t="shared" si="72"/>
        <v>ástěnka GG 1/2" - DN12 voda/plyn</v>
      </c>
      <c r="X148" s="2" t="str">
        <f t="shared" si="71"/>
        <v>001</v>
      </c>
    </row>
    <row r="149" spans="2:24" x14ac:dyDescent="0.25">
      <c r="B149" s="13" t="str">
        <f>Sheet1!A145</f>
        <v>1033183</v>
      </c>
      <c r="C149" s="12" t="str">
        <f>Sheet1!M145</f>
        <v>F0001-01424</v>
      </c>
      <c r="D149" s="20" t="str">
        <f>Sheet1!B145</f>
        <v>PSP UNIUS nástěnka GG 3/4" - DN15 voda/plyn</v>
      </c>
      <c r="E149" s="25" t="str">
        <f>Sheet1!I145</f>
        <v>10.2</v>
      </c>
      <c r="F149" s="14">
        <v>7.4</v>
      </c>
      <c r="G149" s="16">
        <f t="shared" si="60"/>
        <v>7.4</v>
      </c>
      <c r="H149" s="14">
        <f t="shared" si="61"/>
        <v>7.4</v>
      </c>
      <c r="I149" s="15">
        <f t="shared" si="62"/>
        <v>7.4</v>
      </c>
      <c r="J149" s="16">
        <f t="shared" si="63"/>
        <v>7.03</v>
      </c>
      <c r="K149" s="31">
        <f t="shared" si="64"/>
        <v>185</v>
      </c>
      <c r="L149" s="32">
        <f t="shared" si="65"/>
        <v>185</v>
      </c>
      <c r="M149" s="36">
        <f t="shared" si="66"/>
        <v>185</v>
      </c>
      <c r="N149" s="10">
        <f t="shared" si="67"/>
        <v>185</v>
      </c>
      <c r="O149" s="11">
        <f t="shared" si="68"/>
        <v>175.75</v>
      </c>
      <c r="P149" s="9"/>
      <c r="Q149" s="9"/>
      <c r="R149" s="28">
        <f t="shared" si="69"/>
        <v>185</v>
      </c>
      <c r="S149" s="28">
        <f t="shared" si="59"/>
        <v>185</v>
      </c>
      <c r="T149" s="2" t="str">
        <f t="shared" si="70"/>
        <v>PSP</v>
      </c>
      <c r="U149" s="2" t="str">
        <f t="shared" si="73"/>
        <v xml:space="preserve">UNIUS </v>
      </c>
      <c r="V149" s="2" t="str">
        <f t="shared" si="72"/>
        <v>ástěnka GG 3/4" - DN15 voda/plyn</v>
      </c>
      <c r="X149" s="2" t="str">
        <f t="shared" si="71"/>
        <v>001</v>
      </c>
    </row>
    <row r="150" spans="2:24" x14ac:dyDescent="0.25">
      <c r="B150" s="8" t="str">
        <f>Sheet1!A146</f>
        <v>1034002</v>
      </c>
      <c r="C150" s="2" t="str">
        <f>Sheet1!M146</f>
        <v>F0002-01000</v>
      </c>
      <c r="D150" s="19" t="str">
        <f>Sheet1!B146</f>
        <v>PSP UNIUS Objímka s gumou DN12 šroub, hmoždina, voda/plyn</v>
      </c>
      <c r="E150" s="24" t="str">
        <f>Sheet1!I146</f>
        <v>10.2</v>
      </c>
      <c r="F150" s="9">
        <v>3.16</v>
      </c>
      <c r="G150" s="11">
        <f t="shared" si="60"/>
        <v>3.16</v>
      </c>
      <c r="H150" s="9">
        <f t="shared" si="61"/>
        <v>3.16</v>
      </c>
      <c r="I150" s="10">
        <f t="shared" si="62"/>
        <v>3.16</v>
      </c>
      <c r="J150" s="11">
        <f t="shared" si="63"/>
        <v>3.0019999999999998</v>
      </c>
      <c r="K150" s="29">
        <f t="shared" si="64"/>
        <v>79</v>
      </c>
      <c r="L150" s="30">
        <f t="shared" si="65"/>
        <v>79</v>
      </c>
      <c r="M150" s="35">
        <f t="shared" si="66"/>
        <v>79</v>
      </c>
      <c r="N150" s="6">
        <f t="shared" si="67"/>
        <v>79</v>
      </c>
      <c r="O150" s="7">
        <f t="shared" si="68"/>
        <v>75.05</v>
      </c>
      <c r="P150" s="9"/>
      <c r="Q150" s="9"/>
      <c r="R150" s="28">
        <f t="shared" si="69"/>
        <v>79</v>
      </c>
      <c r="S150" s="28">
        <f t="shared" si="59"/>
        <v>158</v>
      </c>
      <c r="T150" s="2" t="str">
        <f t="shared" si="70"/>
        <v>PSP</v>
      </c>
      <c r="U150" s="2" t="str">
        <f t="shared" si="73"/>
        <v xml:space="preserve">UNIUS </v>
      </c>
      <c r="V150" s="2" t="str">
        <f t="shared" si="72"/>
        <v>bjímka s gumou DN12 šroub, hmoždina, voda/plyn</v>
      </c>
      <c r="X150" s="2" t="str">
        <f t="shared" si="71"/>
        <v>002</v>
      </c>
    </row>
    <row r="151" spans="2:24" x14ac:dyDescent="0.25">
      <c r="B151" s="8" t="str">
        <f>Sheet1!A147</f>
        <v>1034003</v>
      </c>
      <c r="C151" s="2" t="str">
        <f>Sheet1!M147</f>
        <v>F0002-01001</v>
      </c>
      <c r="D151" s="19" t="str">
        <f>Sheet1!B147</f>
        <v>PSP UNIUS Objímka s gumou DN15 šroub, hmoždina, voda/plyn</v>
      </c>
      <c r="E151" s="24" t="str">
        <f>Sheet1!I147</f>
        <v>10.2</v>
      </c>
      <c r="F151" s="9">
        <v>3.26</v>
      </c>
      <c r="G151" s="11">
        <f t="shared" si="60"/>
        <v>3.26</v>
      </c>
      <c r="H151" s="9">
        <f t="shared" si="61"/>
        <v>3.26</v>
      </c>
      <c r="I151" s="10">
        <f t="shared" si="62"/>
        <v>3.26</v>
      </c>
      <c r="J151" s="11">
        <f t="shared" si="63"/>
        <v>3.097</v>
      </c>
      <c r="K151" s="31">
        <f t="shared" si="64"/>
        <v>81.5</v>
      </c>
      <c r="L151" s="32">
        <f t="shared" si="65"/>
        <v>81.5</v>
      </c>
      <c r="M151" s="36">
        <f t="shared" si="66"/>
        <v>81.5</v>
      </c>
      <c r="N151" s="10">
        <f t="shared" si="67"/>
        <v>81.5</v>
      </c>
      <c r="O151" s="11">
        <f t="shared" si="68"/>
        <v>77.424999999999997</v>
      </c>
      <c r="P151" s="9"/>
      <c r="Q151" s="9"/>
      <c r="R151" s="28">
        <f t="shared" si="69"/>
        <v>81.5</v>
      </c>
      <c r="S151" s="28">
        <f t="shared" si="59"/>
        <v>163</v>
      </c>
      <c r="T151" s="2" t="str">
        <f t="shared" si="70"/>
        <v>PSP</v>
      </c>
      <c r="U151" s="2" t="str">
        <f t="shared" si="73"/>
        <v xml:space="preserve">UNIUS </v>
      </c>
      <c r="V151" s="2" t="str">
        <f t="shared" si="72"/>
        <v>bjímka s gumou DN15 šroub, hmoždina, voda/plyn</v>
      </c>
      <c r="X151" s="2" t="str">
        <f t="shared" si="71"/>
        <v>002</v>
      </c>
    </row>
    <row r="152" spans="2:24" x14ac:dyDescent="0.25">
      <c r="B152" s="8" t="str">
        <f>Sheet1!A148</f>
        <v>1034004</v>
      </c>
      <c r="C152" s="2" t="str">
        <f>Sheet1!M148</f>
        <v>F0002-01002</v>
      </c>
      <c r="D152" s="19" t="str">
        <f>Sheet1!B148</f>
        <v>PSP UNIUS Objímka s gumou DN20 šroub, hmoždina, voda/plyn</v>
      </c>
      <c r="E152" s="24" t="str">
        <f>Sheet1!I148</f>
        <v>10.2</v>
      </c>
      <c r="F152" s="9">
        <v>3.36</v>
      </c>
      <c r="G152" s="11">
        <f t="shared" si="60"/>
        <v>3.36</v>
      </c>
      <c r="H152" s="9">
        <f t="shared" si="61"/>
        <v>3.36</v>
      </c>
      <c r="I152" s="10">
        <f t="shared" si="62"/>
        <v>3.36</v>
      </c>
      <c r="J152" s="11">
        <f t="shared" si="63"/>
        <v>3.1919999999999997</v>
      </c>
      <c r="K152" s="31">
        <f t="shared" si="64"/>
        <v>84</v>
      </c>
      <c r="L152" s="32">
        <f t="shared" si="65"/>
        <v>84</v>
      </c>
      <c r="M152" s="36">
        <f t="shared" si="66"/>
        <v>84</v>
      </c>
      <c r="N152" s="10">
        <f t="shared" si="67"/>
        <v>84</v>
      </c>
      <c r="O152" s="11">
        <f t="shared" si="68"/>
        <v>79.8</v>
      </c>
      <c r="P152" s="9"/>
      <c r="Q152" s="9"/>
      <c r="R152" s="28">
        <f t="shared" si="69"/>
        <v>84</v>
      </c>
      <c r="S152" s="28">
        <f t="shared" si="59"/>
        <v>168</v>
      </c>
      <c r="T152" s="2" t="str">
        <f t="shared" si="70"/>
        <v>PSP</v>
      </c>
      <c r="U152" s="2" t="str">
        <f t="shared" si="73"/>
        <v xml:space="preserve">UNIUS </v>
      </c>
      <c r="V152" s="2" t="str">
        <f t="shared" si="72"/>
        <v>bjímka s gumou DN20 šroub, hmoždina, voda/plyn</v>
      </c>
      <c r="X152" s="2" t="str">
        <f t="shared" si="71"/>
        <v>002</v>
      </c>
    </row>
    <row r="153" spans="2:24" x14ac:dyDescent="0.25">
      <c r="B153" s="13" t="str">
        <f>Sheet1!A149</f>
        <v>1034005</v>
      </c>
      <c r="C153" s="12" t="str">
        <f>Sheet1!M149</f>
        <v>F0002-01003</v>
      </c>
      <c r="D153" s="20" t="str">
        <f>Sheet1!B149</f>
        <v>PSP UNIUS Objímka s gumou DN25 šroub, hmoždina, voda/plyn</v>
      </c>
      <c r="E153" s="25" t="str">
        <f>Sheet1!I149</f>
        <v>10.2</v>
      </c>
      <c r="F153" s="14">
        <v>3.78</v>
      </c>
      <c r="G153" s="16">
        <f t="shared" si="60"/>
        <v>3.78</v>
      </c>
      <c r="H153" s="14">
        <f t="shared" si="61"/>
        <v>3.78</v>
      </c>
      <c r="I153" s="15">
        <f t="shared" si="62"/>
        <v>3.78</v>
      </c>
      <c r="J153" s="16">
        <f t="shared" si="63"/>
        <v>3.5909999999999997</v>
      </c>
      <c r="K153" s="33">
        <f t="shared" si="64"/>
        <v>94.5</v>
      </c>
      <c r="L153" s="34">
        <f t="shared" si="65"/>
        <v>94.5</v>
      </c>
      <c r="M153" s="37">
        <f t="shared" si="66"/>
        <v>94.5</v>
      </c>
      <c r="N153" s="15">
        <f t="shared" si="67"/>
        <v>94.5</v>
      </c>
      <c r="O153" s="16">
        <f t="shared" si="68"/>
        <v>89.775000000000006</v>
      </c>
      <c r="P153" s="9"/>
      <c r="Q153" s="9"/>
      <c r="R153" s="28">
        <f t="shared" si="69"/>
        <v>94.5</v>
      </c>
      <c r="S153" s="28">
        <f t="shared" si="59"/>
        <v>189</v>
      </c>
      <c r="T153" s="2" t="str">
        <f t="shared" si="70"/>
        <v>PSP</v>
      </c>
      <c r="U153" s="2" t="str">
        <f t="shared" si="73"/>
        <v xml:space="preserve">UNIUS </v>
      </c>
      <c r="V153" s="2" t="str">
        <f t="shared" si="72"/>
        <v>bjímka s gumou DN25 šroub, hmoždina, voda/plyn</v>
      </c>
      <c r="X153" s="2" t="str">
        <f t="shared" si="71"/>
        <v>002</v>
      </c>
    </row>
    <row r="154" spans="2:24" x14ac:dyDescent="0.25">
      <c r="B154" s="8" t="str">
        <f>Sheet1!A150</f>
        <v>1034011</v>
      </c>
      <c r="C154" s="2" t="str">
        <f>Sheet1!M150</f>
        <v>F0010-01006</v>
      </c>
      <c r="D154" s="19" t="str">
        <f>Sheet1!B150</f>
        <v>PSP Vystřeďovací pásek DN12-DN15 plyn</v>
      </c>
      <c r="E154" s="24" t="str">
        <f>Sheet1!I150</f>
        <v>10.2</v>
      </c>
      <c r="F154" s="9">
        <v>0.84</v>
      </c>
      <c r="G154" s="11">
        <f t="shared" si="60"/>
        <v>0.84</v>
      </c>
      <c r="H154" s="9">
        <f t="shared" si="61"/>
        <v>0.84</v>
      </c>
      <c r="I154" s="10">
        <f t="shared" si="62"/>
        <v>0.84</v>
      </c>
      <c r="J154" s="11">
        <f t="shared" si="63"/>
        <v>0.79799999999999993</v>
      </c>
      <c r="K154" s="29">
        <f t="shared" si="64"/>
        <v>21</v>
      </c>
      <c r="L154" s="30">
        <f t="shared" si="65"/>
        <v>21</v>
      </c>
      <c r="M154" s="35">
        <f t="shared" si="66"/>
        <v>21</v>
      </c>
      <c r="N154" s="6">
        <f t="shared" si="67"/>
        <v>21</v>
      </c>
      <c r="O154" s="7">
        <f t="shared" si="68"/>
        <v>19.95</v>
      </c>
      <c r="P154" s="9"/>
      <c r="Q154" s="9"/>
      <c r="R154" s="28">
        <f t="shared" si="69"/>
        <v>21</v>
      </c>
      <c r="S154" s="28">
        <f t="shared" si="59"/>
        <v>210</v>
      </c>
      <c r="T154" s="2" t="str">
        <f t="shared" ref="T154:T166" si="74">MID(D154,1,3)</f>
        <v>PSP</v>
      </c>
      <c r="U154" s="2" t="str">
        <f t="shared" ref="U154:U166" si="75">MID(D154,5,6)</f>
        <v>Vystře</v>
      </c>
      <c r="V154" s="2" t="str">
        <f t="shared" ref="V154:V166" si="76">MID(D154,12,100)</f>
        <v>ovací pásek DN12-DN15 plyn</v>
      </c>
      <c r="X154" s="2" t="str">
        <f t="shared" ref="X154:X166" si="77">MID(C154,3,3)</f>
        <v>010</v>
      </c>
    </row>
    <row r="155" spans="2:24" x14ac:dyDescent="0.25">
      <c r="B155" s="8" t="str">
        <f>Sheet1!A151</f>
        <v>1034012</v>
      </c>
      <c r="C155" s="2" t="str">
        <f>Sheet1!M151</f>
        <v>F0010-01007</v>
      </c>
      <c r="D155" s="19" t="str">
        <f>Sheet1!B151</f>
        <v>PSP Vystřeďovací pásek DN20-DN25 plyn</v>
      </c>
      <c r="E155" s="24" t="str">
        <f>Sheet1!I151</f>
        <v>10.2</v>
      </c>
      <c r="F155" s="9">
        <v>0.84</v>
      </c>
      <c r="G155" s="11">
        <f t="shared" si="60"/>
        <v>0.84</v>
      </c>
      <c r="H155" s="9">
        <f t="shared" si="61"/>
        <v>0.84</v>
      </c>
      <c r="I155" s="10">
        <f t="shared" si="62"/>
        <v>0.84</v>
      </c>
      <c r="J155" s="11">
        <f t="shared" si="63"/>
        <v>0.79799999999999993</v>
      </c>
      <c r="K155" s="31">
        <f t="shared" si="64"/>
        <v>21</v>
      </c>
      <c r="L155" s="32">
        <f t="shared" si="65"/>
        <v>21</v>
      </c>
      <c r="M155" s="36">
        <f t="shared" si="66"/>
        <v>21</v>
      </c>
      <c r="N155" s="10">
        <f t="shared" si="67"/>
        <v>21</v>
      </c>
      <c r="O155" s="11">
        <f t="shared" si="68"/>
        <v>19.95</v>
      </c>
      <c r="P155" s="9"/>
      <c r="Q155" s="9"/>
      <c r="R155" s="28">
        <f t="shared" si="69"/>
        <v>21</v>
      </c>
      <c r="S155" s="28">
        <f t="shared" si="59"/>
        <v>210</v>
      </c>
      <c r="T155" s="2" t="str">
        <f t="shared" si="74"/>
        <v>PSP</v>
      </c>
      <c r="U155" s="2" t="str">
        <f t="shared" si="75"/>
        <v>Vystře</v>
      </c>
      <c r="V155" s="2" t="str">
        <f t="shared" si="76"/>
        <v>ovací pásek DN20-DN25 plyn</v>
      </c>
      <c r="X155" s="2" t="str">
        <f t="shared" si="77"/>
        <v>010</v>
      </c>
    </row>
    <row r="156" spans="2:24" x14ac:dyDescent="0.25">
      <c r="B156" s="13" t="str">
        <f>Sheet1!A152</f>
        <v>1034015</v>
      </c>
      <c r="C156" s="12" t="str">
        <f>Sheet1!M152</f>
        <v>F0001-01008</v>
      </c>
      <c r="D156" s="20" t="str">
        <f>Sheet1!B152</f>
        <v>PSP Ochranná páska plyn samovulkanizační 3m</v>
      </c>
      <c r="E156" s="25" t="str">
        <f>Sheet1!I152</f>
        <v>10.2</v>
      </c>
      <c r="F156" s="14">
        <v>22.8</v>
      </c>
      <c r="G156" s="16">
        <f t="shared" si="60"/>
        <v>22.8</v>
      </c>
      <c r="H156" s="14">
        <f t="shared" si="61"/>
        <v>22.8</v>
      </c>
      <c r="I156" s="15">
        <f t="shared" si="62"/>
        <v>22.8</v>
      </c>
      <c r="J156" s="16">
        <f t="shared" si="63"/>
        <v>21.66</v>
      </c>
      <c r="K156" s="33">
        <f t="shared" si="64"/>
        <v>570</v>
      </c>
      <c r="L156" s="34">
        <f t="shared" si="65"/>
        <v>570</v>
      </c>
      <c r="M156" s="37">
        <f t="shared" si="66"/>
        <v>570</v>
      </c>
      <c r="N156" s="15">
        <f t="shared" si="67"/>
        <v>570</v>
      </c>
      <c r="O156" s="16">
        <f t="shared" si="68"/>
        <v>541.5</v>
      </c>
      <c r="P156" s="9"/>
      <c r="Q156" s="9"/>
      <c r="R156" s="28">
        <f t="shared" si="69"/>
        <v>570</v>
      </c>
      <c r="S156" s="28">
        <f t="shared" si="59"/>
        <v>570</v>
      </c>
      <c r="T156" s="2" t="str">
        <f t="shared" si="74"/>
        <v>PSP</v>
      </c>
      <c r="U156" s="2" t="str">
        <f t="shared" si="75"/>
        <v>Ochran</v>
      </c>
      <c r="V156" s="2" t="str">
        <f t="shared" si="76"/>
        <v>á páska plyn samovulkanizační 3m</v>
      </c>
      <c r="X156" s="2" t="str">
        <f t="shared" si="77"/>
        <v>001</v>
      </c>
    </row>
    <row r="157" spans="2:24" x14ac:dyDescent="0.25">
      <c r="B157" s="8" t="str">
        <f>Sheet1!A153</f>
        <v>1090001</v>
      </c>
      <c r="C157" s="2" t="str">
        <f>Sheet1!M153</f>
        <v>F0001-00144</v>
      </c>
      <c r="D157" s="19" t="str">
        <f>Sheet1!B153</f>
        <v>PSP TAURUS ruční lis DN10 (3/8") až DN25 (5/4")</v>
      </c>
      <c r="E157" s="24" t="str">
        <f>Sheet1!I153</f>
        <v>10.2</v>
      </c>
      <c r="F157" s="9">
        <v>79</v>
      </c>
      <c r="G157" s="11">
        <f t="shared" si="60"/>
        <v>79</v>
      </c>
      <c r="H157" s="9">
        <f t="shared" si="61"/>
        <v>79</v>
      </c>
      <c r="I157" s="10">
        <f t="shared" si="62"/>
        <v>79</v>
      </c>
      <c r="J157" s="11">
        <f t="shared" si="63"/>
        <v>75.05</v>
      </c>
      <c r="K157" s="31">
        <f t="shared" si="64"/>
        <v>1975</v>
      </c>
      <c r="L157" s="32">
        <f t="shared" si="65"/>
        <v>1975</v>
      </c>
      <c r="M157" s="36">
        <f t="shared" si="66"/>
        <v>1975</v>
      </c>
      <c r="N157" s="10">
        <f t="shared" si="67"/>
        <v>1975</v>
      </c>
      <c r="O157" s="11">
        <f t="shared" si="68"/>
        <v>1876.25</v>
      </c>
      <c r="P157" s="9"/>
      <c r="Q157" s="9"/>
      <c r="R157" s="28">
        <f t="shared" si="69"/>
        <v>1975</v>
      </c>
      <c r="S157" s="28">
        <f t="shared" si="59"/>
        <v>1975</v>
      </c>
      <c r="T157" s="2" t="str">
        <f t="shared" si="74"/>
        <v>PSP</v>
      </c>
      <c r="U157" s="2" t="str">
        <f t="shared" si="75"/>
        <v>TAURUS</v>
      </c>
      <c r="V157" s="2" t="str">
        <f t="shared" si="76"/>
        <v>ruční lis DN10 (3/8") až DN25 (5/4")</v>
      </c>
      <c r="X157" s="2" t="str">
        <f t="shared" si="77"/>
        <v>001</v>
      </c>
    </row>
    <row r="158" spans="2:24" x14ac:dyDescent="0.25">
      <c r="B158" s="8" t="str">
        <f>Sheet1!A154</f>
        <v>1090005</v>
      </c>
      <c r="C158" s="2" t="str">
        <f>Sheet1!M154</f>
        <v>F0001-00145</v>
      </c>
      <c r="D158" s="19" t="str">
        <f>Sheet1!B154</f>
        <v>PSP TAURUS řezák DN10 (3/8") až DN25 (5/4")</v>
      </c>
      <c r="E158" s="24" t="str">
        <f>Sheet1!I154</f>
        <v>10.2</v>
      </c>
      <c r="F158" s="9">
        <v>42</v>
      </c>
      <c r="G158" s="11">
        <f t="shared" si="60"/>
        <v>42</v>
      </c>
      <c r="H158" s="9">
        <f t="shared" si="61"/>
        <v>42</v>
      </c>
      <c r="I158" s="10">
        <f t="shared" si="62"/>
        <v>42</v>
      </c>
      <c r="J158" s="11">
        <f t="shared" si="63"/>
        <v>39.9</v>
      </c>
      <c r="K158" s="31">
        <f t="shared" si="64"/>
        <v>1050</v>
      </c>
      <c r="L158" s="32">
        <f t="shared" si="65"/>
        <v>1050</v>
      </c>
      <c r="M158" s="36">
        <f t="shared" si="66"/>
        <v>1050</v>
      </c>
      <c r="N158" s="10">
        <f t="shared" si="67"/>
        <v>1050</v>
      </c>
      <c r="O158" s="11">
        <f t="shared" si="68"/>
        <v>997.5</v>
      </c>
      <c r="P158" s="9"/>
      <c r="Q158" s="9"/>
      <c r="R158" s="28">
        <f t="shared" si="69"/>
        <v>1050</v>
      </c>
      <c r="S158" s="28">
        <f t="shared" si="59"/>
        <v>1050</v>
      </c>
      <c r="T158" s="2" t="str">
        <f t="shared" si="74"/>
        <v>PSP</v>
      </c>
      <c r="U158" s="2" t="str">
        <f t="shared" si="75"/>
        <v>TAURUS</v>
      </c>
      <c r="V158" s="2" t="str">
        <f t="shared" si="76"/>
        <v>řezák DN10 (3/8") až DN25 (5/4")</v>
      </c>
      <c r="X158" s="2" t="str">
        <f t="shared" si="77"/>
        <v>001</v>
      </c>
    </row>
    <row r="159" spans="2:24" x14ac:dyDescent="0.25">
      <c r="B159" s="8" t="str">
        <f>Sheet1!A155</f>
        <v>1090011</v>
      </c>
      <c r="C159" s="2" t="str">
        <f>Sheet1!M155</f>
        <v>F0001-00146</v>
      </c>
      <c r="D159" s="19" t="str">
        <f>Sheet1!B155</f>
        <v>PSP TAURUS držák DN10 (3/8") a DN12 (1/2")</v>
      </c>
      <c r="E159" s="24" t="str">
        <f>Sheet1!I155</f>
        <v>10.2</v>
      </c>
      <c r="F159" s="9">
        <v>22</v>
      </c>
      <c r="G159" s="11">
        <f t="shared" si="60"/>
        <v>22</v>
      </c>
      <c r="H159" s="9">
        <f t="shared" si="61"/>
        <v>22</v>
      </c>
      <c r="I159" s="10">
        <f t="shared" si="62"/>
        <v>22</v>
      </c>
      <c r="J159" s="11">
        <f t="shared" si="63"/>
        <v>20.9</v>
      </c>
      <c r="K159" s="31">
        <f t="shared" si="64"/>
        <v>550</v>
      </c>
      <c r="L159" s="32">
        <f t="shared" si="65"/>
        <v>550</v>
      </c>
      <c r="M159" s="36">
        <f t="shared" si="66"/>
        <v>550</v>
      </c>
      <c r="N159" s="10">
        <f t="shared" si="67"/>
        <v>550</v>
      </c>
      <c r="O159" s="11">
        <f t="shared" si="68"/>
        <v>522.5</v>
      </c>
      <c r="P159" s="9"/>
      <c r="Q159" s="9"/>
      <c r="R159" s="28">
        <f t="shared" si="69"/>
        <v>550</v>
      </c>
      <c r="S159" s="28">
        <f t="shared" si="59"/>
        <v>550</v>
      </c>
      <c r="T159" s="2" t="str">
        <f t="shared" si="74"/>
        <v>PSP</v>
      </c>
      <c r="U159" s="2" t="str">
        <f t="shared" si="75"/>
        <v>TAURUS</v>
      </c>
      <c r="V159" s="2" t="str">
        <f t="shared" si="76"/>
        <v>držák DN10 (3/8") a DN12 (1/2")</v>
      </c>
      <c r="X159" s="2" t="str">
        <f t="shared" si="77"/>
        <v>001</v>
      </c>
    </row>
    <row r="160" spans="2:24" x14ac:dyDescent="0.25">
      <c r="B160" s="8" t="str">
        <f>Sheet1!A156</f>
        <v>1090012</v>
      </c>
      <c r="C160" s="2" t="str">
        <f>Sheet1!M156</f>
        <v>F0001-00614</v>
      </c>
      <c r="D160" s="19" t="str">
        <f>Sheet1!B156</f>
        <v>PSP TAURUS držák DN10 (3/8") a DN12X (1/2")</v>
      </c>
      <c r="E160" s="24" t="str">
        <f>Sheet1!I156</f>
        <v>10.2</v>
      </c>
      <c r="F160" s="9">
        <v>22</v>
      </c>
      <c r="G160" s="11">
        <f t="shared" si="60"/>
        <v>22</v>
      </c>
      <c r="H160" s="9">
        <f t="shared" si="61"/>
        <v>22</v>
      </c>
      <c r="I160" s="10">
        <f t="shared" si="62"/>
        <v>22</v>
      </c>
      <c r="J160" s="11">
        <f t="shared" si="63"/>
        <v>20.9</v>
      </c>
      <c r="K160" s="31">
        <f t="shared" si="64"/>
        <v>550</v>
      </c>
      <c r="L160" s="32">
        <f t="shared" si="65"/>
        <v>550</v>
      </c>
      <c r="M160" s="36">
        <f t="shared" si="66"/>
        <v>550</v>
      </c>
      <c r="N160" s="10">
        <f t="shared" si="67"/>
        <v>550</v>
      </c>
      <c r="O160" s="11">
        <f t="shared" si="68"/>
        <v>522.5</v>
      </c>
      <c r="P160" s="9"/>
      <c r="Q160" s="9"/>
      <c r="R160" s="28">
        <f t="shared" si="69"/>
        <v>550</v>
      </c>
      <c r="S160" s="28">
        <f t="shared" si="59"/>
        <v>550</v>
      </c>
      <c r="T160" s="2" t="str">
        <f t="shared" si="74"/>
        <v>PSP</v>
      </c>
      <c r="U160" s="2" t="str">
        <f t="shared" si="75"/>
        <v>TAURUS</v>
      </c>
      <c r="V160" s="2" t="str">
        <f t="shared" si="76"/>
        <v>držák DN10 (3/8") a DN12X (1/2")</v>
      </c>
      <c r="X160" s="2" t="str">
        <f t="shared" si="77"/>
        <v>001</v>
      </c>
    </row>
    <row r="161" spans="2:24" x14ac:dyDescent="0.25">
      <c r="B161" s="8" t="str">
        <f>Sheet1!A157</f>
        <v>1090013</v>
      </c>
      <c r="C161" s="2" t="str">
        <f>Sheet1!M157</f>
        <v>F0001-00147</v>
      </c>
      <c r="D161" s="19" t="str">
        <f>Sheet1!B157</f>
        <v>PSP TAURUS držák DN12 (1/2") a DN15 (3/4")</v>
      </c>
      <c r="E161" s="24" t="str">
        <f>Sheet1!I157</f>
        <v>10.2</v>
      </c>
      <c r="F161" s="9">
        <v>22</v>
      </c>
      <c r="G161" s="11">
        <f t="shared" si="60"/>
        <v>22</v>
      </c>
      <c r="H161" s="9">
        <f t="shared" si="61"/>
        <v>22</v>
      </c>
      <c r="I161" s="10">
        <f t="shared" si="62"/>
        <v>22</v>
      </c>
      <c r="J161" s="11">
        <f t="shared" si="63"/>
        <v>20.9</v>
      </c>
      <c r="K161" s="31">
        <f t="shared" si="64"/>
        <v>550</v>
      </c>
      <c r="L161" s="32">
        <f t="shared" si="65"/>
        <v>550</v>
      </c>
      <c r="M161" s="36">
        <f t="shared" si="66"/>
        <v>550</v>
      </c>
      <c r="N161" s="10">
        <f t="shared" si="67"/>
        <v>550</v>
      </c>
      <c r="O161" s="11">
        <f t="shared" si="68"/>
        <v>522.5</v>
      </c>
      <c r="P161" s="9"/>
      <c r="Q161" s="9"/>
      <c r="R161" s="28">
        <f t="shared" si="69"/>
        <v>550</v>
      </c>
      <c r="S161" s="28">
        <f t="shared" si="59"/>
        <v>550</v>
      </c>
      <c r="T161" s="2" t="str">
        <f t="shared" si="74"/>
        <v>PSP</v>
      </c>
      <c r="U161" s="2" t="str">
        <f t="shared" si="75"/>
        <v>TAURUS</v>
      </c>
      <c r="V161" s="2" t="str">
        <f t="shared" si="76"/>
        <v>držák DN12 (1/2") a DN15 (3/4")</v>
      </c>
      <c r="X161" s="2" t="str">
        <f t="shared" si="77"/>
        <v>001</v>
      </c>
    </row>
    <row r="162" spans="2:24" x14ac:dyDescent="0.25">
      <c r="B162" s="8" t="str">
        <f>Sheet1!A158</f>
        <v>1090014</v>
      </c>
      <c r="C162" s="2" t="str">
        <f>Sheet1!M158</f>
        <v>F0001-01542</v>
      </c>
      <c r="D162" s="19" t="str">
        <f>Sheet1!B158</f>
        <v>PSP TAURUS držák DN12X (1/2") a DN15 (3/4")</v>
      </c>
      <c r="E162" s="24" t="str">
        <f>Sheet1!I158</f>
        <v>10.2</v>
      </c>
      <c r="F162" s="9">
        <v>22</v>
      </c>
      <c r="G162" s="11">
        <f t="shared" si="60"/>
        <v>22</v>
      </c>
      <c r="H162" s="9">
        <f t="shared" si="61"/>
        <v>22</v>
      </c>
      <c r="I162" s="10">
        <f t="shared" si="62"/>
        <v>22</v>
      </c>
      <c r="J162" s="11">
        <f t="shared" si="63"/>
        <v>20.9</v>
      </c>
      <c r="K162" s="31">
        <f t="shared" si="64"/>
        <v>550</v>
      </c>
      <c r="L162" s="32">
        <f t="shared" si="65"/>
        <v>550</v>
      </c>
      <c r="M162" s="36">
        <f t="shared" si="66"/>
        <v>550</v>
      </c>
      <c r="N162" s="10">
        <f t="shared" si="67"/>
        <v>550</v>
      </c>
      <c r="O162" s="11">
        <f t="shared" si="68"/>
        <v>522.5</v>
      </c>
      <c r="P162" s="9"/>
      <c r="Q162" s="9"/>
      <c r="R162" s="28">
        <f t="shared" si="69"/>
        <v>550</v>
      </c>
      <c r="S162" s="28">
        <f t="shared" si="59"/>
        <v>550</v>
      </c>
      <c r="T162" s="2" t="str">
        <f t="shared" si="74"/>
        <v>PSP</v>
      </c>
      <c r="U162" s="2" t="str">
        <f t="shared" si="75"/>
        <v>TAURUS</v>
      </c>
      <c r="V162" s="2" t="str">
        <f t="shared" si="76"/>
        <v>držák DN12X (1/2") a DN15 (3/4")</v>
      </c>
      <c r="X162" s="2" t="str">
        <f t="shared" si="77"/>
        <v>001</v>
      </c>
    </row>
    <row r="163" spans="2:24" x14ac:dyDescent="0.25">
      <c r="B163" s="8" t="str">
        <f>Sheet1!A159</f>
        <v>1090015</v>
      </c>
      <c r="C163" s="2" t="str">
        <f>Sheet1!M159</f>
        <v>F0001-00148</v>
      </c>
      <c r="D163" s="19" t="str">
        <f>Sheet1!B159</f>
        <v>PSP TAURUS držák DN20 (1") a DN25 (5/4")</v>
      </c>
      <c r="E163" s="24" t="str">
        <f>Sheet1!I159</f>
        <v>10.2</v>
      </c>
      <c r="F163" s="9">
        <v>22</v>
      </c>
      <c r="G163" s="11">
        <f t="shared" si="60"/>
        <v>22</v>
      </c>
      <c r="H163" s="9">
        <f t="shared" si="61"/>
        <v>22</v>
      </c>
      <c r="I163" s="10">
        <f t="shared" si="62"/>
        <v>22</v>
      </c>
      <c r="J163" s="11">
        <f t="shared" si="63"/>
        <v>20.9</v>
      </c>
      <c r="K163" s="31">
        <f t="shared" si="64"/>
        <v>550</v>
      </c>
      <c r="L163" s="32">
        <f t="shared" si="65"/>
        <v>550</v>
      </c>
      <c r="M163" s="36">
        <f t="shared" si="66"/>
        <v>550</v>
      </c>
      <c r="N163" s="10">
        <f t="shared" si="67"/>
        <v>550</v>
      </c>
      <c r="O163" s="11">
        <f t="shared" si="68"/>
        <v>522.5</v>
      </c>
      <c r="P163" s="9"/>
      <c r="Q163" s="9"/>
      <c r="R163" s="28">
        <f t="shared" si="69"/>
        <v>550</v>
      </c>
      <c r="S163" s="28">
        <f t="shared" si="59"/>
        <v>550</v>
      </c>
      <c r="T163" s="2" t="str">
        <f t="shared" si="74"/>
        <v>PSP</v>
      </c>
      <c r="U163" s="2" t="str">
        <f t="shared" si="75"/>
        <v>TAURUS</v>
      </c>
      <c r="V163" s="2" t="str">
        <f t="shared" si="76"/>
        <v>držák DN20 (1") a DN25 (5/4")</v>
      </c>
      <c r="X163" s="2" t="str">
        <f t="shared" si="77"/>
        <v>001</v>
      </c>
    </row>
    <row r="164" spans="2:24" x14ac:dyDescent="0.25">
      <c r="B164" s="8" t="str">
        <f>Sheet1!A160</f>
        <v>1090101</v>
      </c>
      <c r="C164" s="2" t="str">
        <f>Sheet1!M160</f>
        <v>F0001-00792</v>
      </c>
      <c r="D164" s="19" t="str">
        <f>Sheet1!B160</f>
        <v>PSP TAURUS mini set - ruční lis, 3držáky DN10 (3/8") až DN25 (5/4")</v>
      </c>
      <c r="E164" s="24" t="str">
        <f>Sheet1!I160</f>
        <v>10.2</v>
      </c>
      <c r="F164" s="9">
        <v>125</v>
      </c>
      <c r="G164" s="11">
        <f t="shared" si="60"/>
        <v>125</v>
      </c>
      <c r="H164" s="9">
        <f t="shared" si="61"/>
        <v>125</v>
      </c>
      <c r="I164" s="10">
        <f t="shared" si="62"/>
        <v>125</v>
      </c>
      <c r="J164" s="11">
        <f t="shared" si="63"/>
        <v>118.75</v>
      </c>
      <c r="K164" s="31">
        <f t="shared" si="64"/>
        <v>3125</v>
      </c>
      <c r="L164" s="32">
        <f t="shared" si="65"/>
        <v>3125</v>
      </c>
      <c r="M164" s="36">
        <f t="shared" si="66"/>
        <v>3125</v>
      </c>
      <c r="N164" s="10">
        <f t="shared" si="67"/>
        <v>3125</v>
      </c>
      <c r="O164" s="11">
        <f t="shared" si="68"/>
        <v>2968.75</v>
      </c>
      <c r="P164" s="9"/>
      <c r="Q164" s="9"/>
      <c r="R164" s="28">
        <f t="shared" si="69"/>
        <v>3125</v>
      </c>
      <c r="S164" s="28">
        <f t="shared" si="59"/>
        <v>3125</v>
      </c>
      <c r="T164" s="2" t="str">
        <f t="shared" si="74"/>
        <v>PSP</v>
      </c>
      <c r="U164" s="2" t="str">
        <f t="shared" si="75"/>
        <v>TAURUS</v>
      </c>
      <c r="V164" s="2" t="str">
        <f t="shared" si="76"/>
        <v>mini set - ruční lis, 3držáky DN10 (3/8") až DN25 (5/4")</v>
      </c>
      <c r="X164" s="2" t="str">
        <f t="shared" si="77"/>
        <v>001</v>
      </c>
    </row>
    <row r="165" spans="2:24" x14ac:dyDescent="0.25">
      <c r="B165" s="8" t="str">
        <f>Sheet1!A161</f>
        <v>1090111</v>
      </c>
      <c r="C165" s="2" t="str">
        <f>Sheet1!M161</f>
        <v>F0001-00750</v>
      </c>
      <c r="D165" s="19" t="str">
        <f>Sheet1!B161</f>
        <v>PSP TAURUS kufr mini- ruční lis, řezák, držák DN12 (1/2") a DN15 (3/4")</v>
      </c>
      <c r="E165" s="24" t="str">
        <f>Sheet1!I161</f>
        <v>10.2</v>
      </c>
      <c r="F165" s="9">
        <v>178</v>
      </c>
      <c r="G165" s="11">
        <f t="shared" si="60"/>
        <v>178</v>
      </c>
      <c r="H165" s="9">
        <f t="shared" si="61"/>
        <v>178</v>
      </c>
      <c r="I165" s="10">
        <f t="shared" si="62"/>
        <v>178</v>
      </c>
      <c r="J165" s="11">
        <f t="shared" si="63"/>
        <v>169.1</v>
      </c>
      <c r="K165" s="31">
        <f t="shared" si="64"/>
        <v>4450</v>
      </c>
      <c r="L165" s="32">
        <f t="shared" si="65"/>
        <v>4450</v>
      </c>
      <c r="M165" s="36">
        <f t="shared" si="66"/>
        <v>4450</v>
      </c>
      <c r="N165" s="10">
        <f t="shared" si="67"/>
        <v>4450</v>
      </c>
      <c r="O165" s="11">
        <f t="shared" si="68"/>
        <v>4227.5</v>
      </c>
      <c r="P165" s="9"/>
      <c r="Q165" s="9"/>
      <c r="R165" s="28">
        <f t="shared" si="69"/>
        <v>4450</v>
      </c>
      <c r="S165" s="28">
        <f t="shared" si="59"/>
        <v>4450</v>
      </c>
      <c r="T165" s="2" t="str">
        <f t="shared" si="74"/>
        <v>PSP</v>
      </c>
      <c r="U165" s="2" t="str">
        <f t="shared" si="75"/>
        <v>TAURUS</v>
      </c>
      <c r="V165" s="2" t="str">
        <f t="shared" si="76"/>
        <v>kufr mini- ruční lis, řezák, držák DN12 (1/2") a DN15 (3/4")</v>
      </c>
      <c r="X165" s="2" t="str">
        <f t="shared" si="77"/>
        <v>001</v>
      </c>
    </row>
    <row r="166" spans="2:24" x14ac:dyDescent="0.25">
      <c r="B166" s="13" t="str">
        <f>Sheet1!A162</f>
        <v>1090222</v>
      </c>
      <c r="C166" s="12" t="str">
        <f>Sheet1!M162</f>
        <v>F0001-00793</v>
      </c>
      <c r="D166" s="20" t="str">
        <f>Sheet1!B162</f>
        <v>PSP TAURUS kufr - ruční lis, 3držáky DN10 (3/8") až DN25 (5/4")</v>
      </c>
      <c r="E166" s="25" t="str">
        <f>Sheet1!I162</f>
        <v>10.2</v>
      </c>
      <c r="F166" s="14">
        <v>178</v>
      </c>
      <c r="G166" s="16">
        <f t="shared" si="60"/>
        <v>178</v>
      </c>
      <c r="H166" s="14">
        <f t="shared" si="61"/>
        <v>178</v>
      </c>
      <c r="I166" s="15">
        <f t="shared" si="62"/>
        <v>178</v>
      </c>
      <c r="J166" s="16">
        <f t="shared" si="63"/>
        <v>169.1</v>
      </c>
      <c r="K166" s="33">
        <f t="shared" si="64"/>
        <v>4450</v>
      </c>
      <c r="L166" s="34">
        <f t="shared" si="65"/>
        <v>4450</v>
      </c>
      <c r="M166" s="37">
        <f t="shared" si="66"/>
        <v>4450</v>
      </c>
      <c r="N166" s="15">
        <f t="shared" si="67"/>
        <v>4450</v>
      </c>
      <c r="O166" s="16">
        <f t="shared" si="68"/>
        <v>4227.5</v>
      </c>
      <c r="P166" s="9"/>
      <c r="Q166" s="9"/>
      <c r="R166" s="28">
        <f t="shared" si="69"/>
        <v>4450</v>
      </c>
      <c r="S166" s="28">
        <f t="shared" si="59"/>
        <v>4450</v>
      </c>
      <c r="T166" s="2" t="str">
        <f t="shared" si="74"/>
        <v>PSP</v>
      </c>
      <c r="U166" s="2" t="str">
        <f t="shared" si="75"/>
        <v>TAURUS</v>
      </c>
      <c r="V166" s="2" t="str">
        <f t="shared" si="76"/>
        <v>kufr - ruční lis, 3držáky DN10 (3/8") až DN25 (5/4")</v>
      </c>
      <c r="X166" s="2" t="str">
        <f t="shared" si="77"/>
        <v>001</v>
      </c>
    </row>
  </sheetData>
  <sheetProtection algorithmName="SHA-512" hashValue="43mArBTbeZxKfMmKWuyHpr9qZogck7LtZ8J+glsy9rzNeNnSNh3o7VsWxNTesJG/CUxdKbKm9orIzwy+QpaSyw==" saltValue="eQhC9ErssMI08aN7cOCyJQ==" spinCount="100000" sheet="1" objects="1" scenarios="1"/>
  <protectedRanges>
    <protectedRange sqref="K2:K5" name="Oblast1"/>
    <protectedRange sqref="M2" name="Oblast2"/>
  </protectedRanges>
  <autoFilter ref="B9:AA9" xr:uid="{8DAC5D28-48B0-4C16-8696-4FB838D42939}">
    <sortState xmlns:xlrd2="http://schemas.microsoft.com/office/spreadsheetml/2017/richdata2" ref="B11:AA168">
      <sortCondition ref="B9"/>
    </sortState>
  </autoFilter>
  <mergeCells count="11">
    <mergeCell ref="K8:L8"/>
    <mergeCell ref="M8:O8"/>
    <mergeCell ref="R9:S9"/>
    <mergeCell ref="M2:O5"/>
    <mergeCell ref="B8:B9"/>
    <mergeCell ref="C8:C9"/>
    <mergeCell ref="D8:D9"/>
    <mergeCell ref="E8:E9"/>
    <mergeCell ref="F8:G8"/>
    <mergeCell ref="H8:J8"/>
    <mergeCell ref="B2:C5"/>
  </mergeCells>
  <pageMargins left="0.31496062992125984" right="0.31496062992125984" top="0.19685039370078741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DESKTOP-HJBRE15\Martin</dc:creator>
  <cp:lastModifiedBy>Martin</cp:lastModifiedBy>
  <cp:lastPrinted>2022-02-14T08:40:18Z</cp:lastPrinted>
  <dcterms:created xsi:type="dcterms:W3CDTF">2022-02-14T08:09:27Z</dcterms:created>
  <dcterms:modified xsi:type="dcterms:W3CDTF">2023-01-31T14:52:44Z</dcterms:modified>
</cp:coreProperties>
</file>